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360" tabRatio="900" firstSheet="1" activeTab="9"/>
  </bookViews>
  <sheets>
    <sheet name="Свод" sheetId="1" r:id="rId1"/>
    <sheet name="глух36(50)" sheetId="2" r:id="rId2"/>
    <sheet name="глух36(100)" sheetId="3" r:id="rId3"/>
    <sheet name="стекл36(50)" sheetId="4" r:id="rId4"/>
    <sheet name="стекл36(100)" sheetId="5" r:id="rId5"/>
    <sheet name="глух36(пож)" sheetId="6" r:id="rId6"/>
    <sheet name="глух48(50)" sheetId="7" r:id="rId7"/>
    <sheet name="стекл48(50)" sheetId="8" r:id="rId8"/>
    <sheet name="стекл48(100)" sheetId="9" r:id="rId9"/>
    <sheet name="глух48(100)" sheetId="10" r:id="rId10"/>
    <sheet name="глух48(пож)" sheetId="11" r:id="rId11"/>
    <sheet name="стекл48(пож)" sheetId="12" r:id="rId12"/>
    <sheet name="стекл60(100)" sheetId="13" r:id="rId13"/>
    <sheet name="стекл48(пожар 100)" sheetId="14" r:id="rId14"/>
  </sheets>
  <definedNames>
    <definedName name="_xlnm.Print_Area" localSheetId="0">'Свод'!$A$1:$G$26</definedName>
  </definedNames>
  <calcPr fullCalcOnLoad="1"/>
</workbook>
</file>

<file path=xl/comments10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11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12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13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14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3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4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5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40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6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7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4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8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comments9.xml><?xml version="1.0" encoding="utf-8"?>
<comments xmlns="http://schemas.openxmlformats.org/spreadsheetml/2006/main">
  <authors>
    <author>Пользователь</author>
  </authors>
  <commentList>
    <comment ref="E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2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6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17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договоре 248КС-2020</t>
        </r>
      </text>
    </comment>
    <comment ref="E39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цена применялась за аналогичную работу в договорах 248КС-2020 и 95КС-2021</t>
        </r>
      </text>
    </comment>
  </commentList>
</comments>
</file>

<file path=xl/sharedStrings.xml><?xml version="1.0" encoding="utf-8"?>
<sst xmlns="http://schemas.openxmlformats.org/spreadsheetml/2006/main" count="2298" uniqueCount="196">
  <si>
    <t>Наименование</t>
  </si>
  <si>
    <t>Ед.
изм.</t>
  </si>
  <si>
    <t>Кол-во</t>
  </si>
  <si>
    <t>шт.</t>
  </si>
  <si>
    <t>Цена
за ед.
руб.
с НДС</t>
  </si>
  <si>
    <t>Общая стоимость,
руб. с НДС</t>
  </si>
  <si>
    <t>№
п/п</t>
  </si>
  <si>
    <t>1.</t>
  </si>
  <si>
    <t>2.</t>
  </si>
  <si>
    <t>3.</t>
  </si>
  <si>
    <t>4.</t>
  </si>
  <si>
    <t>5.</t>
  </si>
  <si>
    <t>Всего стоимость материалов и затрат, руб. с НДС 20%:</t>
  </si>
  <si>
    <t>Заказчик: ООО "Керама Марацци"</t>
  </si>
  <si>
    <t>СВОДНАЯ ВЕДОМОСТЬ</t>
  </si>
  <si>
    <t>в том числе НДС (20%):</t>
  </si>
  <si>
    <t>Подрядчик: ООО "__________"</t>
  </si>
  <si>
    <t>Генеральный директор ООО "___________"   ________________  ФИО</t>
  </si>
  <si>
    <t>Раздел 1. Демонтажные работы.</t>
  </si>
  <si>
    <t>Устройство (монтаж/ демонтаж) строительных лесов для производства работ по демонтажу существующих ограждающих конструкций по периметру зенитного фонаря и последующему монтажу новых ограждающих конструкций.</t>
  </si>
  <si>
    <t>м2</t>
  </si>
  <si>
    <t xml:space="preserve">Локальный демонтаж существующих кровельных свесов, верхней облицовки из асбестоцементных листов и деревянного каркаса над конструкциями ленточного остекления по обеим сторонам зенитного фонаря. </t>
  </si>
  <si>
    <t>м.п.</t>
  </si>
  <si>
    <t xml:space="preserve">Разметка, вырубка и локальный демонтаж кровельного пирога до плит покрытия по периметру кровли зенитного фонаря на ширину 0,3м от края плит покрытия. </t>
  </si>
  <si>
    <t xml:space="preserve">Разметка, вырубка и локальный демонтаж примыканий кровельного пирога основной кровли по периметру зенитного фонаря на ширину 0,3м от края плит обрамления . </t>
  </si>
  <si>
    <t>Поэлементный демонтаж вручную конструкций ленточного остекления размером 36,0х3,4(h)м, расположенных с двух сторон зенитного фонаря.</t>
  </si>
  <si>
    <t>Проран</t>
  </si>
  <si>
    <t>л</t>
  </si>
  <si>
    <t xml:space="preserve">Кислород </t>
  </si>
  <si>
    <t>бал.</t>
  </si>
  <si>
    <t>Круги отрезные по металлу 230*2,0*22,2мм</t>
  </si>
  <si>
    <t>6.</t>
  </si>
  <si>
    <t>Поэлементный демонтаж вручную сборных конструкций глухих торцевых стен размером 12,0х4,4(h)м. толщ. 100мм., состоящих из утепленного деревянного каркаса, облицованного с внутренней и с наружней сторон асбестоцементными листами.</t>
  </si>
  <si>
    <t>7.</t>
  </si>
  <si>
    <t>Работа крана-манипулятора по спуску с кровли, погрузке и вывозу строительного мусора от демонтажа конструкций зенитного фонаря.</t>
  </si>
  <si>
    <t>маш.-час.</t>
  </si>
  <si>
    <t>Утилизация строительного мусора на полигоне ТБО</t>
  </si>
  <si>
    <t>м3</t>
  </si>
  <si>
    <t>8.</t>
  </si>
  <si>
    <t>ИТОГО стоимость материалов по разделу 1, с НДС (20%):</t>
  </si>
  <si>
    <t>Раздел 2. Пескоструйная очистка и окраска существующего металлокаркаса и бетонных поверхностей фонаря.</t>
  </si>
  <si>
    <t>9.</t>
  </si>
  <si>
    <t>Очистка поверхностей металлокаркаса фонаря размером 12,0х36,0м. и ж/б плит покрытия способом пескоструйной обработки (расчетная площадь очистки металлоконструкций - 35 м2/тн; расчетная площадь очистки одной плиты покрытия размером 3,0х6,0м - 26,157 м2; расчетная площадь очистки существующих железобетонных парапетных панелей 0,6х6,0м - 6,0м2), с учетом всех подготовительных работ по устройству строительных лесов в зоне очистки фонаря.</t>
  </si>
  <si>
    <t>Песок очищенный высушенный фракции 0,8-1,2мм., с доставкой на объект (средний расход песка 20 кг на один м2 обрабатываемой поверхности)</t>
  </si>
  <si>
    <t>тн.</t>
  </si>
  <si>
    <t>Окраска поверхностей существующего металлокаркаса фонарей за два раза (расчетная площадь окраски металлоконструкций - 35 м2/тн)</t>
  </si>
  <si>
    <t xml:space="preserve">Грунт-эмаль Colorica Prom быстросохнущая матовая QuickCover RAL 7004 (серый) </t>
  </si>
  <si>
    <t>кг.</t>
  </si>
  <si>
    <t>Разбавитель Colorica Prom 10л.</t>
  </si>
  <si>
    <t>Расходные материалы</t>
  </si>
  <si>
    <t>Раздел 3. Монтаж ограждающих конструкций стен.</t>
  </si>
  <si>
    <t>Изготовление прогонов из металлопроката, с последующей окраской за два раза</t>
  </si>
  <si>
    <t>Труба профильная 50*50*5 (12м)</t>
  </si>
  <si>
    <t>Труба профильная 60*60*5 (6м)</t>
  </si>
  <si>
    <t>Лист Ст3 4,0</t>
  </si>
  <si>
    <t>Монтаж металлических прогонов</t>
  </si>
  <si>
    <t>Электроды (расчетный расход - 1,0% от веса металлоконструкций)</t>
  </si>
  <si>
    <t>Анкера распорные 12х110</t>
  </si>
  <si>
    <t>Монтаж сэндвич-панелей вручную, без возможности применения грузоподъемных механизмов</t>
  </si>
  <si>
    <t>Сэндвич-панель 1190*4640*50мм (22 шт.)</t>
  </si>
  <si>
    <t>Саморезы для сэндвич-панелей 6,3х140</t>
  </si>
  <si>
    <t>Самоклеющаяся уплотнительная лента</t>
  </si>
  <si>
    <t>Силикон 330мл для сэндвич-панелей</t>
  </si>
  <si>
    <t>Фасонные элементы ФЭ-3: угловые нащельники для внешних углов L=1250мм (развертка 420х1250мм)</t>
  </si>
  <si>
    <t>Фасонные элементы ВШ1: П-образные элементы для торцов сэндвич-панелей L=1250мм (развертка 200х1250мм)</t>
  </si>
  <si>
    <t>Саморезы для крепления фасонных элементов к сэндвич-панелям</t>
  </si>
  <si>
    <t>Силикон 330мл для фасонных элементов</t>
  </si>
  <si>
    <t>Раздел 4. Ремонт кровли.</t>
  </si>
  <si>
    <t>Подготовка поверхности кровли фонаря под укладку геотекстиля: расчистка отслоившихся слоев существующего гидроизоляционного ковра; очистка кровли от мусора.</t>
  </si>
  <si>
    <t xml:space="preserve">Монтаж профлиста шириной 0,6м. по периметру кровли. </t>
  </si>
  <si>
    <t>Профлист С21-1000-0,7 оцинкованный L=600мм</t>
  </si>
  <si>
    <t>Саморез по бетону ТехноНИКОЛЬ 6,3х110</t>
  </si>
  <si>
    <t>Саморезы для крепления профлиста к металлокаркасу 5,5х25мм</t>
  </si>
  <si>
    <t>Монтаж теплоизоляции 50мм в два слоя по периметру кровли шириной 600мм</t>
  </si>
  <si>
    <t>Утеплитель ТЕХНОРУФ ПРОФ 1200*600*50мм</t>
  </si>
  <si>
    <t>Телескопический крепеж ТехноНИКОЛЬ 80мм</t>
  </si>
  <si>
    <t>Саморез сверлоконечный 4,8х76мм</t>
  </si>
  <si>
    <t>Бур по бетону 5,5х260</t>
  </si>
  <si>
    <t xml:space="preserve">Монтаж геотекстиля в качестве разделительного слоя </t>
  </si>
  <si>
    <t>Геотекстиль ПЭТ 300</t>
  </si>
  <si>
    <t>Монтаж фасонных элементов из ПВХ металла</t>
  </si>
  <si>
    <t>Фасонные элементы ФЭ1 из ПВХ-металла разверткой 285*1000мм</t>
  </si>
  <si>
    <t>Фасонные элементы ФЭ2 из ПВХ-металла разверткой 330*1000мм</t>
  </si>
  <si>
    <t>Заклепки 4х10мм для крепления фасонных элементов из ПВХ металла</t>
  </si>
  <si>
    <t>Монтаж мембраны ПВХ с креплением к бетонному основанию</t>
  </si>
  <si>
    <t>Мембрана ПВХ Logicroof V-RP (армированная) 1,5мм  серая 2,1х20м. - для основного кровельного ковра</t>
  </si>
  <si>
    <t>Мембрана ПВХ Logicroof V-RP (армированная) 1,5мм  серая 2,1х20м. - для бандажей и ветровых зон</t>
  </si>
  <si>
    <t>Мембрана ПВХ Logicroof V-SR (неармированная) 1,5мм  серая 1,0х10м. - для технологических усилений</t>
  </si>
  <si>
    <t>Раздел 5. Реконструкция и монтаж пожарных лестниц.</t>
  </si>
  <si>
    <t>Очистка металлических поверхностей пожарных лестниц способом пескоструйной обработки (расчетная площадь очистки металлоконструкций - 35 м2/тн).</t>
  </si>
  <si>
    <t>Монтаж пожарных лестниц (2 шт.)</t>
  </si>
  <si>
    <t>Круг 20-А1 (А240) (8 шт по 0,7м.)</t>
  </si>
  <si>
    <t>Транспортные расходы (3% от стоимости материалов):</t>
  </si>
  <si>
    <t>Заготовительно-складские расходы (1% от стоимости материалов):</t>
  </si>
  <si>
    <t>ВСЕГО стоимость работ и затрат, с НДС (20%):</t>
  </si>
  <si>
    <t>Подрядчик: ООО "____________"</t>
  </si>
  <si>
    <t>ИТОГО стоимость по разделу 1, с НДС (20%):</t>
  </si>
  <si>
    <t>ИТОГО стоимость по разделу 2, с НДС (20%):</t>
  </si>
  <si>
    <t>ИТОГО стоимость по разделу 3, с НДС (20%):</t>
  </si>
  <si>
    <t>ИТОГО стоимость по разделу 4, с НДС (20%):</t>
  </si>
  <si>
    <t>ИТОГО стоимость по разделу 5, с НДС (20%):</t>
  </si>
  <si>
    <t>Генеральный директор ООО "__________________"  __________________________ ФИО</t>
  </si>
  <si>
    <t>Раздел 2. Пескоструйная очистка и окраска существующего металлокаркаса и бетонных поверхностей фонаря</t>
  </si>
  <si>
    <t>Генеральный директор ООО "____________"  __________________ ФИО</t>
  </si>
  <si>
    <t>Поэлементный демонтаж вручную конструкций ленточного остекления размером 48,0х3,4(h)м, расположенных с двух сторон зенитного фонаря.</t>
  </si>
  <si>
    <t>Сэндвич-панель 1190*4550*50мм (82 шт.)</t>
  </si>
  <si>
    <t>Подрядчик: ООО "_____________"</t>
  </si>
  <si>
    <t>ИТОГО стоимость  по разделу 1, с НДС (20%):</t>
  </si>
  <si>
    <t>Генеральный директор ООО "___________"  __________________________ ФИО</t>
  </si>
  <si>
    <r>
      <t xml:space="preserve">Фонарь (глухой, сендвич 100мм) </t>
    </r>
    <r>
      <rPr>
        <b/>
        <i/>
        <sz val="10"/>
        <rFont val="Arial"/>
        <family val="2"/>
      </rPr>
      <t>36,</t>
    </r>
    <r>
      <rPr>
        <i/>
        <sz val="10"/>
        <rFont val="Arial"/>
        <family val="2"/>
      </rPr>
      <t>0м - Ф5</t>
    </r>
  </si>
  <si>
    <r>
      <t xml:space="preserve">Фонарь (остекленный, сендвич 100мм) </t>
    </r>
    <r>
      <rPr>
        <b/>
        <i/>
        <sz val="10"/>
        <rFont val="Arial"/>
        <family val="2"/>
      </rPr>
      <t>36,</t>
    </r>
    <r>
      <rPr>
        <i/>
        <sz val="10"/>
        <rFont val="Arial"/>
        <family val="2"/>
      </rPr>
      <t>0м - Ф3</t>
    </r>
  </si>
  <si>
    <r>
      <t xml:space="preserve">Фонарь (глухой, сендвич, 100мм) </t>
    </r>
    <r>
      <rPr>
        <b/>
        <i/>
        <sz val="10"/>
        <rFont val="Arial"/>
        <family val="2"/>
      </rPr>
      <t>48</t>
    </r>
    <r>
      <rPr>
        <i/>
        <sz val="10"/>
        <rFont val="Arial"/>
        <family val="2"/>
      </rPr>
      <t>,0м - Ф4</t>
    </r>
  </si>
  <si>
    <r>
      <t xml:space="preserve">Фонарь (остекленный, сендвич 100мм) </t>
    </r>
    <r>
      <rPr>
        <b/>
        <i/>
        <sz val="10"/>
        <rFont val="Arial"/>
        <family val="2"/>
      </rPr>
      <t>48</t>
    </r>
    <r>
      <rPr>
        <i/>
        <sz val="10"/>
        <rFont val="Arial"/>
        <family val="2"/>
      </rPr>
      <t>,0м - Ф2</t>
    </r>
  </si>
  <si>
    <t>Генеральный директор ООО "__________________"  __________________ФИО</t>
  </si>
  <si>
    <t>10.</t>
  </si>
  <si>
    <t>Генеральный директор ООО "____________  __________________ ФИО</t>
  </si>
  <si>
    <r>
      <t xml:space="preserve">Реконструкция </t>
    </r>
    <r>
      <rPr>
        <b/>
        <sz val="12"/>
        <rFont val="Arial"/>
        <family val="2"/>
      </rPr>
      <t>глухого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12,0х36,0м</t>
    </r>
    <r>
      <rPr>
        <sz val="14"/>
        <rFont val="Arial"/>
        <family val="2"/>
      </rPr>
      <t xml:space="preserve"> (сендвич 50мм) -
 для неотапливаемой части</t>
    </r>
  </si>
  <si>
    <r>
      <t>Сэндвич-панель 1190*4550*</t>
    </r>
    <r>
      <rPr>
        <b/>
        <i/>
        <sz val="10"/>
        <color indexed="10"/>
        <rFont val="Arial"/>
        <family val="2"/>
      </rPr>
      <t>50мм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(62 шт.)</t>
    </r>
  </si>
  <si>
    <r>
      <t>Сэндвич-панель 1190*4640*</t>
    </r>
    <r>
      <rPr>
        <b/>
        <i/>
        <sz val="10"/>
        <color indexed="10"/>
        <rFont val="Arial"/>
        <family val="2"/>
      </rPr>
      <t xml:space="preserve">50мм </t>
    </r>
    <r>
      <rPr>
        <b/>
        <i/>
        <sz val="10"/>
        <rFont val="Arial"/>
        <family val="2"/>
      </rPr>
      <t>(2</t>
    </r>
    <r>
      <rPr>
        <i/>
        <sz val="10"/>
        <rFont val="Arial"/>
        <family val="2"/>
      </rPr>
      <t>2 шт.)</t>
    </r>
  </si>
  <si>
    <r>
      <t xml:space="preserve">Монтаж геотекстиля </t>
    </r>
    <r>
      <rPr>
        <b/>
        <sz val="10"/>
        <color indexed="10"/>
        <rFont val="Arial"/>
        <family val="2"/>
      </rPr>
      <t xml:space="preserve">термообработанного </t>
    </r>
  </si>
  <si>
    <r>
      <t xml:space="preserve">Реконструкция </t>
    </r>
    <r>
      <rPr>
        <b/>
        <sz val="12"/>
        <rFont val="Arial"/>
        <family val="2"/>
      </rPr>
      <t>остекленного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12,0х36,0м</t>
    </r>
    <r>
      <rPr>
        <sz val="14"/>
        <rFont val="Arial"/>
        <family val="2"/>
      </rPr>
      <t xml:space="preserve">  (сендвич 50мм) -
 для неотапливаемой части </t>
    </r>
  </si>
  <si>
    <t>Техническое задание №1 (фонарь №1, 7, 24, 26)</t>
  </si>
  <si>
    <r>
      <t>Сэндвич-панель 1190*4640*</t>
    </r>
    <r>
      <rPr>
        <b/>
        <i/>
        <sz val="10"/>
        <color indexed="10"/>
        <rFont val="Arial"/>
        <family val="2"/>
      </rPr>
      <t>50</t>
    </r>
    <r>
      <rPr>
        <i/>
        <sz val="10"/>
        <rFont val="Arial"/>
        <family val="2"/>
      </rPr>
      <t>мм (22 шт.)</t>
    </r>
  </si>
  <si>
    <r>
      <t>Сэндвич-панель 1190*5980*</t>
    </r>
    <r>
      <rPr>
        <b/>
        <i/>
        <sz val="10"/>
        <color indexed="10"/>
        <rFont val="Arial"/>
        <family val="2"/>
      </rPr>
      <t>50</t>
    </r>
    <r>
      <rPr>
        <i/>
        <sz val="10"/>
        <rFont val="Arial"/>
        <family val="2"/>
      </rPr>
      <t>мм (8 шт.)</t>
    </r>
  </si>
  <si>
    <r>
      <t>Сэндвич-панель 1190*6160*</t>
    </r>
    <r>
      <rPr>
        <b/>
        <i/>
        <sz val="10"/>
        <color indexed="10"/>
        <rFont val="Arial"/>
        <family val="2"/>
      </rPr>
      <t>50</t>
    </r>
    <r>
      <rPr>
        <i/>
        <sz val="10"/>
        <rFont val="Arial"/>
        <family val="2"/>
      </rPr>
      <t>мм (4 шт.)</t>
    </r>
  </si>
  <si>
    <r>
      <t xml:space="preserve">Реконструкция </t>
    </r>
    <r>
      <rPr>
        <b/>
        <sz val="12"/>
        <rFont val="Arial"/>
        <family val="2"/>
      </rPr>
      <t>остекленного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12,0х36,0м</t>
    </r>
    <r>
      <rPr>
        <sz val="14"/>
        <rFont val="Arial"/>
        <family val="2"/>
      </rPr>
      <t xml:space="preserve">  (сендвич 100мм) -
 для отапливаемой части </t>
    </r>
  </si>
  <si>
    <r>
      <t>Сэндвич-панель 1190*4640*</t>
    </r>
    <r>
      <rPr>
        <b/>
        <i/>
        <sz val="10"/>
        <color indexed="10"/>
        <rFont val="Arial"/>
        <family val="2"/>
      </rPr>
      <t>100</t>
    </r>
    <r>
      <rPr>
        <i/>
        <sz val="10"/>
        <rFont val="Arial"/>
        <family val="2"/>
      </rPr>
      <t>мм (22 шт.)</t>
    </r>
  </si>
  <si>
    <r>
      <t>Сэндвич-панель 1190*6160*</t>
    </r>
    <r>
      <rPr>
        <b/>
        <i/>
        <sz val="10"/>
        <color indexed="10"/>
        <rFont val="Arial"/>
        <family val="2"/>
      </rPr>
      <t>100</t>
    </r>
    <r>
      <rPr>
        <i/>
        <sz val="10"/>
        <rFont val="Arial"/>
        <family val="2"/>
      </rPr>
      <t>мм (4 шт.)</t>
    </r>
  </si>
  <si>
    <r>
      <t>Сэндвич-панель 1190*5980*</t>
    </r>
    <r>
      <rPr>
        <b/>
        <i/>
        <sz val="10"/>
        <color indexed="10"/>
        <rFont val="Arial"/>
        <family val="2"/>
      </rPr>
      <t>100</t>
    </r>
    <r>
      <rPr>
        <i/>
        <sz val="10"/>
        <rFont val="Arial"/>
        <family val="2"/>
      </rPr>
      <t>мм (8 шт.)</t>
    </r>
  </si>
  <si>
    <t>Саморезы для сэндвич-панелей 6,3х160</t>
  </si>
  <si>
    <r>
      <t xml:space="preserve">Реконструкция </t>
    </r>
    <r>
      <rPr>
        <b/>
        <sz val="12"/>
        <rFont val="Arial"/>
        <family val="2"/>
      </rPr>
      <t>глухого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12,0х36,0м</t>
    </r>
    <r>
      <rPr>
        <sz val="14"/>
        <rFont val="Arial"/>
        <family val="2"/>
      </rPr>
      <t xml:space="preserve"> (сендвич 100мм) -
 для отапливаемой части</t>
    </r>
  </si>
  <si>
    <r>
      <t>Сэндвич-панель 1190*4640*</t>
    </r>
    <r>
      <rPr>
        <b/>
        <i/>
        <sz val="10"/>
        <color indexed="10"/>
        <rFont val="Arial"/>
        <family val="2"/>
      </rPr>
      <t xml:space="preserve">100мм </t>
    </r>
    <r>
      <rPr>
        <b/>
        <i/>
        <sz val="10"/>
        <rFont val="Arial"/>
        <family val="2"/>
      </rPr>
      <t>(2</t>
    </r>
    <r>
      <rPr>
        <i/>
        <sz val="10"/>
        <rFont val="Arial"/>
        <family val="2"/>
      </rPr>
      <t>2 шт.)</t>
    </r>
  </si>
  <si>
    <r>
      <t>Сэндвич-панель 1190*4550*</t>
    </r>
    <r>
      <rPr>
        <b/>
        <i/>
        <sz val="10"/>
        <color indexed="10"/>
        <rFont val="Arial"/>
        <family val="2"/>
      </rPr>
      <t>100мм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(62 шт.)</t>
    </r>
  </si>
  <si>
    <t>Техническое задание №2 (фонарь №6)</t>
  </si>
  <si>
    <t>Техническое задание №3 (фонарь №13)</t>
  </si>
  <si>
    <t>Техническое задание №4 (фонарь №4, 18, 20)</t>
  </si>
  <si>
    <r>
      <t xml:space="preserve">Реконструкция </t>
    </r>
    <r>
      <rPr>
        <b/>
        <sz val="12"/>
        <rFont val="Arial"/>
        <family val="2"/>
      </rPr>
      <t>глухого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12,0х36,0м</t>
    </r>
    <r>
      <rPr>
        <sz val="14"/>
        <rFont val="Arial"/>
        <family val="2"/>
      </rPr>
      <t xml:space="preserve"> (сендвич 100мм) -
 для отапливаемой части - пересекаемый противопожарной перегородкой</t>
    </r>
  </si>
  <si>
    <t>Техническое задание №5 (фонарь №22)</t>
  </si>
  <si>
    <r>
      <t xml:space="preserve">Стоимости реконструкции фонарей на кровле </t>
    </r>
    <r>
      <rPr>
        <b/>
        <u val="single"/>
        <sz val="11"/>
        <rFont val="Arial"/>
        <family val="2"/>
      </rPr>
      <t>Производственного комплекса Северный</t>
    </r>
    <r>
      <rPr>
        <b/>
        <sz val="10"/>
        <rFont val="Arial"/>
        <family val="2"/>
      </rPr>
      <t xml:space="preserve"> ООО "Керама Марацци" по адресу: г. Орел, ул. Раздольная, 105Д</t>
    </r>
  </si>
  <si>
    <r>
      <t xml:space="preserve">Реконструкция </t>
    </r>
    <r>
      <rPr>
        <b/>
        <sz val="12"/>
        <rFont val="Arial"/>
        <family val="2"/>
      </rPr>
      <t>глухого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зенитного фонаря размером </t>
    </r>
    <r>
      <rPr>
        <b/>
        <sz val="12"/>
        <rFont val="Arial"/>
        <family val="2"/>
      </rPr>
      <t>12,0х48,0м (сендвич 50мм) -
 для неотапливаемой части</t>
    </r>
  </si>
  <si>
    <r>
      <t xml:space="preserve">Монтаж геотекстиля </t>
    </r>
    <r>
      <rPr>
        <b/>
        <sz val="10"/>
        <color indexed="10"/>
        <rFont val="Arial"/>
        <family val="2"/>
      </rPr>
      <t xml:space="preserve">термообработанного </t>
    </r>
  </si>
  <si>
    <r>
      <t xml:space="preserve">Геотекстиль ПЭТ 300 </t>
    </r>
    <r>
      <rPr>
        <i/>
        <sz val="10"/>
        <color indexed="10"/>
        <rFont val="Arial"/>
        <family val="2"/>
      </rPr>
      <t>термообработанный</t>
    </r>
  </si>
  <si>
    <t>1, 7, 24, 26</t>
  </si>
  <si>
    <t>4, 18, 20</t>
  </si>
  <si>
    <t>2, 8</t>
  </si>
  <si>
    <t>Техническое задание №6 (фонарь №2, 8)</t>
  </si>
  <si>
    <t>Техническое задание №7 (фонарь №14, 21, 23, 25, 27)</t>
  </si>
  <si>
    <r>
      <t xml:space="preserve">Реконструкция </t>
    </r>
    <r>
      <rPr>
        <b/>
        <sz val="12"/>
        <rFont val="Arial"/>
        <family val="2"/>
      </rPr>
      <t>остекленного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b/>
        <sz val="12"/>
        <rFont val="Arial"/>
        <family val="2"/>
      </rPr>
      <t xml:space="preserve"> 12,0х48,0м (сендвич 50мм) -
 для неотапливаемой части </t>
    </r>
  </si>
  <si>
    <r>
      <t>Сэндвич-панель 1190*4640*</t>
    </r>
    <r>
      <rPr>
        <b/>
        <i/>
        <sz val="10"/>
        <color indexed="10"/>
        <rFont val="Arial"/>
        <family val="2"/>
      </rPr>
      <t>50мм</t>
    </r>
    <r>
      <rPr>
        <i/>
        <sz val="10"/>
        <rFont val="Arial"/>
        <family val="2"/>
      </rPr>
      <t xml:space="preserve"> (22 шт.)</t>
    </r>
  </si>
  <si>
    <r>
      <t>Сэндвич-панель 1190*5980*</t>
    </r>
    <r>
      <rPr>
        <b/>
        <i/>
        <sz val="10"/>
        <color indexed="10"/>
        <rFont val="Arial"/>
        <family val="2"/>
      </rPr>
      <t>50мм</t>
    </r>
    <r>
      <rPr>
        <i/>
        <sz val="10"/>
        <rFont val="Arial"/>
        <family val="2"/>
      </rPr>
      <t xml:space="preserve"> (12 шт.)</t>
    </r>
  </si>
  <si>
    <r>
      <t>Сэндвич-панель 1190*6160*</t>
    </r>
    <r>
      <rPr>
        <b/>
        <i/>
        <sz val="10"/>
        <color indexed="10"/>
        <rFont val="Arial"/>
        <family val="2"/>
      </rPr>
      <t xml:space="preserve">50мм </t>
    </r>
    <r>
      <rPr>
        <i/>
        <sz val="10"/>
        <rFont val="Arial"/>
        <family val="2"/>
      </rPr>
      <t>(4 шт.)</t>
    </r>
  </si>
  <si>
    <r>
      <t xml:space="preserve">Реконструкция </t>
    </r>
    <r>
      <rPr>
        <b/>
        <sz val="12"/>
        <rFont val="Arial"/>
        <family val="2"/>
      </rPr>
      <t>остекленного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b/>
        <sz val="12"/>
        <rFont val="Arial"/>
        <family val="2"/>
      </rPr>
      <t xml:space="preserve"> 12,0х48,0м (сендвич 100мм) -
 для отапливаемой части </t>
    </r>
  </si>
  <si>
    <r>
      <t xml:space="preserve">Геотекстиль </t>
    </r>
    <r>
      <rPr>
        <i/>
        <sz val="10"/>
        <color indexed="10"/>
        <rFont val="Arial"/>
        <family val="2"/>
      </rPr>
      <t>термообработанный</t>
    </r>
    <r>
      <rPr>
        <i/>
        <sz val="10"/>
        <rFont val="Arial"/>
        <family val="2"/>
      </rPr>
      <t xml:space="preserve"> ПЭТ 300</t>
    </r>
  </si>
  <si>
    <t>Техническое задание №8 (фонарь №5, 16)</t>
  </si>
  <si>
    <t>5, 16</t>
  </si>
  <si>
    <t>14, 21, 23, 25, 27</t>
  </si>
  <si>
    <t>10, 12</t>
  </si>
  <si>
    <r>
      <t>Сэндвич-панель 1190*5980*</t>
    </r>
    <r>
      <rPr>
        <b/>
        <i/>
        <sz val="10"/>
        <color indexed="10"/>
        <rFont val="Arial"/>
        <family val="2"/>
      </rPr>
      <t>100мм</t>
    </r>
    <r>
      <rPr>
        <i/>
        <sz val="10"/>
        <rFont val="Arial"/>
        <family val="2"/>
      </rPr>
      <t xml:space="preserve"> (12 шт.)</t>
    </r>
  </si>
  <si>
    <r>
      <t>Сэндвич-панель 1190*6160*</t>
    </r>
    <r>
      <rPr>
        <b/>
        <i/>
        <sz val="10"/>
        <color indexed="10"/>
        <rFont val="Arial"/>
        <family val="2"/>
      </rPr>
      <t xml:space="preserve">100мм </t>
    </r>
    <r>
      <rPr>
        <i/>
        <sz val="10"/>
        <rFont val="Arial"/>
        <family val="2"/>
      </rPr>
      <t>(4 шт.)</t>
    </r>
  </si>
  <si>
    <r>
      <t>Сэндвич-панель 1190*4640*</t>
    </r>
    <r>
      <rPr>
        <b/>
        <i/>
        <sz val="10"/>
        <color indexed="10"/>
        <rFont val="Arial"/>
        <family val="2"/>
      </rPr>
      <t>100мм</t>
    </r>
    <r>
      <rPr>
        <i/>
        <sz val="10"/>
        <rFont val="Arial"/>
        <family val="2"/>
      </rPr>
      <t xml:space="preserve"> (22 шт.)</t>
    </r>
  </si>
  <si>
    <t>Техническое задание №9 (фонарь №10, 12)</t>
  </si>
  <si>
    <r>
      <t xml:space="preserve">Реконструкция </t>
    </r>
    <r>
      <rPr>
        <b/>
        <sz val="12"/>
        <rFont val="Arial"/>
        <family val="2"/>
      </rPr>
      <t>глухого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зенитного фонаря размером </t>
    </r>
    <r>
      <rPr>
        <b/>
        <sz val="12"/>
        <rFont val="Arial"/>
        <family val="2"/>
      </rPr>
      <t>12,0х48,0м (сендвич 100мм) -
 для отапливаемой части</t>
    </r>
  </si>
  <si>
    <r>
      <t>Сэндвич-панель 1190*4550*</t>
    </r>
    <r>
      <rPr>
        <b/>
        <i/>
        <sz val="10"/>
        <color indexed="10"/>
        <rFont val="Arial"/>
        <family val="2"/>
      </rPr>
      <t>100мм</t>
    </r>
    <r>
      <rPr>
        <i/>
        <sz val="10"/>
        <rFont val="Arial"/>
        <family val="2"/>
      </rPr>
      <t xml:space="preserve"> (82 шт.)</t>
    </r>
  </si>
  <si>
    <t>Техническое задание №12 (фонарь №11, 14)</t>
  </si>
  <si>
    <r>
      <t xml:space="preserve">Реконструкция </t>
    </r>
    <r>
      <rPr>
        <b/>
        <sz val="12"/>
        <rFont val="Arial"/>
        <family val="2"/>
      </rPr>
      <t>остекленного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b/>
        <sz val="12"/>
        <rFont val="Arial"/>
        <family val="2"/>
      </rPr>
      <t xml:space="preserve"> 12,0х60,0м (сендвич 100мм) -
 для отапливаемой части </t>
    </r>
  </si>
  <si>
    <r>
      <t>Сэндвич-панель 1190*6160*</t>
    </r>
    <r>
      <rPr>
        <b/>
        <i/>
        <sz val="10"/>
        <color indexed="10"/>
        <rFont val="Arial"/>
        <family val="2"/>
      </rPr>
      <t>100мм</t>
    </r>
    <r>
      <rPr>
        <i/>
        <sz val="10"/>
        <rFont val="Arial"/>
        <family val="2"/>
      </rPr>
      <t xml:space="preserve"> (4 шт.)</t>
    </r>
  </si>
  <si>
    <r>
      <t>Сэндвич-панель 1190*5980*</t>
    </r>
    <r>
      <rPr>
        <b/>
        <i/>
        <sz val="10"/>
        <color indexed="10"/>
        <rFont val="Arial"/>
        <family val="2"/>
      </rPr>
      <t>100мм</t>
    </r>
    <r>
      <rPr>
        <i/>
        <sz val="10"/>
        <rFont val="Arial"/>
        <family val="2"/>
      </rPr>
      <t xml:space="preserve"> (16 шт.)</t>
    </r>
  </si>
  <si>
    <t>11, 14</t>
  </si>
  <si>
    <r>
      <t xml:space="preserve">Фонарь (глухой, сендвич 50мм) </t>
    </r>
    <r>
      <rPr>
        <b/>
        <i/>
        <sz val="10"/>
        <rFont val="Arial"/>
        <family val="2"/>
      </rPr>
      <t>36,0</t>
    </r>
    <r>
      <rPr>
        <i/>
        <sz val="10"/>
        <rFont val="Arial"/>
        <family val="2"/>
      </rPr>
      <t>м - Ф9</t>
    </r>
  </si>
  <si>
    <r>
      <t xml:space="preserve">Фонарь (остекленный,сендвич 50мм) </t>
    </r>
    <r>
      <rPr>
        <b/>
        <i/>
        <sz val="10"/>
        <rFont val="Arial"/>
        <family val="2"/>
      </rPr>
      <t>36,</t>
    </r>
    <r>
      <rPr>
        <i/>
        <sz val="10"/>
        <rFont val="Arial"/>
        <family val="2"/>
      </rPr>
      <t>0м - Ф7</t>
    </r>
  </si>
  <si>
    <r>
      <t xml:space="preserve">Фонарь (глухой, сендвич, 50мм) </t>
    </r>
    <r>
      <rPr>
        <b/>
        <i/>
        <sz val="10"/>
        <rFont val="Arial"/>
        <family val="2"/>
      </rPr>
      <t>48</t>
    </r>
    <r>
      <rPr>
        <i/>
        <sz val="10"/>
        <rFont val="Arial"/>
        <family val="2"/>
      </rPr>
      <t>,0м - Ф8</t>
    </r>
  </si>
  <si>
    <r>
      <t xml:space="preserve">Фонарь (остекленный, сендвич 50мм) </t>
    </r>
    <r>
      <rPr>
        <b/>
        <i/>
        <sz val="10"/>
        <rFont val="Arial"/>
        <family val="2"/>
      </rPr>
      <t>48</t>
    </r>
    <r>
      <rPr>
        <i/>
        <sz val="10"/>
        <rFont val="Arial"/>
        <family val="2"/>
      </rPr>
      <t>,0м - Ф6</t>
    </r>
  </si>
  <si>
    <r>
      <t xml:space="preserve">Фонарь (остекленный, сендвич 100мм) </t>
    </r>
    <r>
      <rPr>
        <b/>
        <i/>
        <sz val="10"/>
        <rFont val="Arial"/>
        <family val="2"/>
      </rPr>
      <t>60,0</t>
    </r>
    <r>
      <rPr>
        <i/>
        <sz val="10"/>
        <rFont val="Arial"/>
        <family val="2"/>
      </rPr>
      <t>м - Ф1</t>
    </r>
  </si>
  <si>
    <t>11.</t>
  </si>
  <si>
    <t>3, 9</t>
  </si>
  <si>
    <t>Техническое задание №10 (фонарь №3, 9)</t>
  </si>
  <si>
    <r>
      <t xml:space="preserve">Реконструкция </t>
    </r>
    <r>
      <rPr>
        <b/>
        <sz val="12"/>
        <rFont val="Arial"/>
        <family val="2"/>
      </rPr>
      <t>остекленного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b/>
        <sz val="12"/>
        <rFont val="Arial"/>
        <family val="2"/>
      </rPr>
      <t xml:space="preserve"> 12,0х48,0м (сендвич 50мм) -
 для неотапливаемой части - пересекаемый противопожарной перегородкой</t>
    </r>
  </si>
  <si>
    <r>
      <t xml:space="preserve">Фонарь (глухой, сендвич 100мм) </t>
    </r>
    <r>
      <rPr>
        <b/>
        <i/>
        <sz val="10"/>
        <rFont val="Arial"/>
        <family val="2"/>
      </rPr>
      <t>36,</t>
    </r>
    <r>
      <rPr>
        <i/>
        <sz val="10"/>
        <rFont val="Arial"/>
        <family val="2"/>
      </rPr>
      <t>0м - противопожарный - Ф13</t>
    </r>
  </si>
  <si>
    <t>12.</t>
  </si>
  <si>
    <t>13.</t>
  </si>
  <si>
    <r>
      <t xml:space="preserve">Фонарь (глухой, сендвич 50мм) </t>
    </r>
    <r>
      <rPr>
        <b/>
        <i/>
        <sz val="10"/>
        <rFont val="Arial"/>
        <family val="2"/>
      </rPr>
      <t>48,0</t>
    </r>
    <r>
      <rPr>
        <i/>
        <sz val="10"/>
        <rFont val="Arial"/>
        <family val="2"/>
      </rPr>
      <t>м - противопожарный - Ф12</t>
    </r>
  </si>
  <si>
    <r>
      <t xml:space="preserve">Фонарь (остекленный сендвич 50мм) </t>
    </r>
    <r>
      <rPr>
        <b/>
        <i/>
        <sz val="10"/>
        <rFont val="Arial"/>
        <family val="2"/>
      </rPr>
      <t>48,0</t>
    </r>
    <r>
      <rPr>
        <i/>
        <sz val="10"/>
        <rFont val="Arial"/>
        <family val="2"/>
      </rPr>
      <t>м - противопожарный - Ф11</t>
    </r>
  </si>
  <si>
    <r>
      <t xml:space="preserve">Фонарь (остекленный сендвич 100мм) </t>
    </r>
    <r>
      <rPr>
        <b/>
        <i/>
        <sz val="10"/>
        <rFont val="Arial"/>
        <family val="2"/>
      </rPr>
      <t>48,0</t>
    </r>
    <r>
      <rPr>
        <i/>
        <sz val="10"/>
        <rFont val="Arial"/>
        <family val="2"/>
      </rPr>
      <t>м - противопожарный - Ф10</t>
    </r>
  </si>
  <si>
    <t>Техническое задание №11 (фонарь №15)</t>
  </si>
  <si>
    <r>
      <t xml:space="preserve">Реконструкция </t>
    </r>
    <r>
      <rPr>
        <b/>
        <sz val="12"/>
        <rFont val="Arial"/>
        <family val="2"/>
      </rPr>
      <t>остекленного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b/>
        <sz val="12"/>
        <rFont val="Arial"/>
        <family val="2"/>
      </rPr>
      <t xml:space="preserve"> 12,0х48,0м (сендвич 50мм) -
 для неотапливаемой части - пересекаемый противопожарной перегородкой </t>
    </r>
  </si>
  <si>
    <t>Техническое задание №13 (фонарь №19)</t>
  </si>
  <si>
    <r>
      <t xml:space="preserve">Реконструкция </t>
    </r>
    <r>
      <rPr>
        <b/>
        <sz val="12"/>
        <rFont val="Arial"/>
        <family val="2"/>
      </rPr>
      <t>остекленного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зенитного фонаря размером</t>
    </r>
    <r>
      <rPr>
        <b/>
        <sz val="12"/>
        <rFont val="Arial"/>
        <family val="2"/>
      </rPr>
      <t xml:space="preserve"> 12,0х48,0м (сендвич 100мм) -
 для неотапливаемой части - пересекаемый противопожарной перегородкой </t>
    </r>
  </si>
  <si>
    <t>Номера фонарей по схеме</t>
  </si>
  <si>
    <t>33.1</t>
  </si>
  <si>
    <t>33.2</t>
  </si>
  <si>
    <r>
      <t>Сэндвич-панель 1190*4550*</t>
    </r>
    <r>
      <rPr>
        <b/>
        <i/>
        <sz val="10"/>
        <color indexed="10"/>
        <rFont val="Arial"/>
        <family val="2"/>
      </rPr>
      <t>50мм</t>
    </r>
    <r>
      <rPr>
        <i/>
        <sz val="10"/>
        <color indexed="10"/>
        <rFont val="Arial"/>
        <family val="2"/>
      </rPr>
      <t xml:space="preserve"> </t>
    </r>
    <r>
      <rPr>
        <i/>
        <sz val="10"/>
        <rFont val="Arial"/>
        <family val="2"/>
      </rPr>
      <t>(58 шт.)</t>
    </r>
  </si>
  <si>
    <r>
      <t>Сэндвич-панель 1190*4640*5</t>
    </r>
    <r>
      <rPr>
        <b/>
        <i/>
        <sz val="10"/>
        <color indexed="10"/>
        <rFont val="Arial"/>
        <family val="2"/>
      </rPr>
      <t xml:space="preserve">0мм </t>
    </r>
    <r>
      <rPr>
        <b/>
        <i/>
        <sz val="10"/>
        <rFont val="Arial"/>
        <family val="2"/>
      </rPr>
      <t>(2</t>
    </r>
    <r>
      <rPr>
        <i/>
        <sz val="10"/>
        <rFont val="Arial"/>
        <family val="2"/>
      </rPr>
      <t>2 шт.)</t>
    </r>
  </si>
  <si>
    <t>Сэндвич-панель 1190*4550*100мм ( 4 шт.)</t>
  </si>
  <si>
    <r>
      <t>Сэндвич-панель 1190*4550*</t>
    </r>
    <r>
      <rPr>
        <b/>
        <i/>
        <sz val="10"/>
        <color indexed="10"/>
        <rFont val="Arial"/>
        <family val="2"/>
      </rPr>
      <t>50мм</t>
    </r>
    <r>
      <rPr>
        <i/>
        <sz val="10"/>
        <rFont val="Arial"/>
        <family val="2"/>
      </rPr>
      <t xml:space="preserve"> (78 шт.)</t>
    </r>
  </si>
  <si>
    <t>Сэндвич-панель 1190*6160*100мм (4 шт.)</t>
  </si>
  <si>
    <t>Сэндвич-панель 1190*4550*100мм (4 шт.)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</si>
</sst>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[Red]\-#,##0\ "/>
    <numFmt numFmtId="176" formatCode="#,##0.00_р_."/>
    <numFmt numFmtId="177" formatCode="_-* #,##0_р_._-;\-* #,##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#,##0.0000"/>
    <numFmt numFmtId="184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7" fillId="0" borderId="2">
      <alignment horizontal="center"/>
      <protection/>
    </xf>
    <xf numFmtId="0" fontId="40" fillId="27" borderId="3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3" fillId="0" borderId="0" xfId="54" applyNumberFormat="1" applyFont="1" applyFill="1" applyBorder="1" applyAlignment="1">
      <alignment horizontal="right" vertical="center"/>
      <protection/>
    </xf>
    <xf numFmtId="3" fontId="4" fillId="0" borderId="0" xfId="54" applyNumberFormat="1" applyFont="1" applyFill="1" applyBorder="1" applyAlignment="1">
      <alignment horizontal="left" vertical="center" wrapText="1"/>
      <protection/>
    </xf>
    <xf numFmtId="49" fontId="3" fillId="0" borderId="0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54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1" fontId="3" fillId="0" borderId="0" xfId="54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Border="1" applyAlignment="1">
      <alignment horizontal="left" vertical="top"/>
    </xf>
    <xf numFmtId="3" fontId="5" fillId="0" borderId="1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 vertical="center" indent="2"/>
    </xf>
    <xf numFmtId="0" fontId="5" fillId="33" borderId="11" xfId="54" applyFont="1" applyFill="1" applyBorder="1" applyAlignment="1">
      <alignment horizontal="left" vertical="center" wrapText="1" indent="2"/>
      <protection/>
    </xf>
    <xf numFmtId="3" fontId="5" fillId="33" borderId="11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vertical="center"/>
    </xf>
    <xf numFmtId="3" fontId="5" fillId="33" borderId="11" xfId="54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horizontal="center" vertical="center"/>
    </xf>
    <xf numFmtId="0" fontId="4" fillId="33" borderId="11" xfId="54" applyFont="1" applyFill="1" applyBorder="1" applyAlignment="1">
      <alignment horizontal="left" vertical="center" wrapText="1" indent="1"/>
      <protection/>
    </xf>
    <xf numFmtId="4" fontId="4" fillId="33" borderId="11" xfId="54" applyNumberFormat="1" applyFont="1" applyFill="1" applyBorder="1" applyAlignment="1">
      <alignment horizontal="center" vertical="center" wrapText="1"/>
      <protection/>
    </xf>
    <xf numFmtId="4" fontId="4" fillId="33" borderId="11" xfId="0" applyNumberFormat="1" applyFont="1" applyFill="1" applyBorder="1" applyAlignment="1">
      <alignment vertical="center"/>
    </xf>
    <xf numFmtId="0" fontId="5" fillId="0" borderId="11" xfId="54" applyFont="1" applyFill="1" applyBorder="1" applyAlignment="1">
      <alignment horizontal="left" vertical="center" wrapText="1" indent="3"/>
      <protection/>
    </xf>
    <xf numFmtId="4" fontId="5" fillId="0" borderId="11" xfId="54" applyNumberFormat="1" applyFont="1" applyFill="1" applyBorder="1" applyAlignment="1">
      <alignment horizontal="center" vertical="center" wrapText="1"/>
      <protection/>
    </xf>
    <xf numFmtId="4" fontId="5" fillId="0" borderId="11" xfId="0" applyNumberFormat="1" applyFont="1" applyFill="1" applyBorder="1" applyAlignment="1">
      <alignment vertical="center"/>
    </xf>
    <xf numFmtId="4" fontId="4" fillId="33" borderId="11" xfId="0" applyNumberFormat="1" applyFont="1" applyFill="1" applyBorder="1" applyAlignment="1">
      <alignment horizontal="right" vertical="center"/>
    </xf>
    <xf numFmtId="4" fontId="5" fillId="0" borderId="11" xfId="54" applyNumberFormat="1" applyFont="1" applyBorder="1" applyAlignment="1">
      <alignment horizontal="center" vertical="center" wrapText="1"/>
      <protection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5" fillId="33" borderId="11" xfId="54" applyFont="1" applyFill="1" applyBorder="1" applyAlignment="1">
      <alignment horizontal="left" vertical="center" wrapText="1" indent="3"/>
      <protection/>
    </xf>
    <xf numFmtId="0" fontId="5" fillId="0" borderId="11" xfId="54" applyFont="1" applyBorder="1" applyAlignment="1">
      <alignment horizontal="left" vertical="center" wrapText="1" indent="3"/>
      <protection/>
    </xf>
    <xf numFmtId="182" fontId="5" fillId="33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3" fontId="4" fillId="0" borderId="0" xfId="54" applyNumberFormat="1" applyFont="1" applyFill="1" applyBorder="1" applyAlignment="1">
      <alignment vertical="center" wrapText="1"/>
      <protection/>
    </xf>
    <xf numFmtId="3" fontId="4" fillId="0" borderId="0" xfId="54" applyNumberFormat="1" applyFont="1" applyFill="1" applyBorder="1" applyAlignment="1">
      <alignment horizontal="center" vertical="center"/>
      <protection/>
    </xf>
    <xf numFmtId="3" fontId="4" fillId="0" borderId="0" xfId="54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>
      <alignment horizontal="left" vertical="center" indent="2"/>
    </xf>
    <xf numFmtId="3" fontId="4" fillId="0" borderId="12" xfId="54" applyNumberFormat="1" applyFont="1" applyFill="1" applyBorder="1" applyAlignment="1">
      <alignment vertical="center" wrapText="1"/>
      <protection/>
    </xf>
    <xf numFmtId="3" fontId="14" fillId="33" borderId="11" xfId="0" applyNumberFormat="1" applyFont="1" applyFill="1" applyBorder="1" applyAlignment="1">
      <alignment horizontal="center" vertical="center"/>
    </xf>
    <xf numFmtId="3" fontId="14" fillId="33" borderId="11" xfId="54" applyNumberFormat="1" applyFont="1" applyFill="1" applyBorder="1" applyAlignment="1">
      <alignment horizontal="center" vertical="center" wrapText="1"/>
      <protection/>
    </xf>
    <xf numFmtId="3" fontId="4" fillId="34" borderId="12" xfId="54" applyNumberFormat="1" applyFont="1" applyFill="1" applyBorder="1" applyAlignment="1">
      <alignment vertical="center" wrapText="1"/>
      <protection/>
    </xf>
    <xf numFmtId="4" fontId="5" fillId="33" borderId="11" xfId="54" applyNumberFormat="1" applyFont="1" applyFill="1" applyBorder="1" applyAlignment="1">
      <alignment horizontal="center" vertical="center" wrapText="1"/>
      <protection/>
    </xf>
    <xf numFmtId="0" fontId="56" fillId="33" borderId="11" xfId="54" applyFont="1" applyFill="1" applyBorder="1" applyAlignment="1">
      <alignment horizontal="left" vertical="center" wrapText="1" indent="3"/>
      <protection/>
    </xf>
    <xf numFmtId="4" fontId="56" fillId="33" borderId="11" xfId="54" applyNumberFormat="1" applyFont="1" applyFill="1" applyBorder="1" applyAlignment="1">
      <alignment horizontal="center" vertical="center" wrapText="1"/>
      <protection/>
    </xf>
    <xf numFmtId="4" fontId="56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indent="1"/>
    </xf>
    <xf numFmtId="3" fontId="4" fillId="0" borderId="12" xfId="54" applyNumberFormat="1" applyFont="1" applyFill="1" applyBorder="1" applyAlignment="1">
      <alignment horizontal="left" vertical="center" wrapText="1"/>
      <protection/>
    </xf>
    <xf numFmtId="3" fontId="5" fillId="33" borderId="13" xfId="0" applyNumberFormat="1" applyFont="1" applyFill="1" applyBorder="1" applyAlignment="1">
      <alignment horizontal="left" vertical="center" indent="5"/>
    </xf>
    <xf numFmtId="3" fontId="5" fillId="33" borderId="14" xfId="0" applyNumberFormat="1" applyFont="1" applyFill="1" applyBorder="1" applyAlignment="1">
      <alignment horizontal="left" vertical="center" indent="5"/>
    </xf>
    <xf numFmtId="3" fontId="5" fillId="33" borderId="15" xfId="0" applyNumberFormat="1" applyFont="1" applyFill="1" applyBorder="1" applyAlignment="1">
      <alignment horizontal="left" vertical="center" indent="5"/>
    </xf>
    <xf numFmtId="3" fontId="4" fillId="33" borderId="13" xfId="0" applyNumberFormat="1" applyFont="1" applyFill="1" applyBorder="1" applyAlignment="1">
      <alignment horizontal="left" vertical="center" indent="3"/>
    </xf>
    <xf numFmtId="3" fontId="4" fillId="33" borderId="14" xfId="0" applyNumberFormat="1" applyFont="1" applyFill="1" applyBorder="1" applyAlignment="1">
      <alignment horizontal="left" vertical="center" indent="3"/>
    </xf>
    <xf numFmtId="3" fontId="4" fillId="33" borderId="15" xfId="0" applyNumberFormat="1" applyFont="1" applyFill="1" applyBorder="1" applyAlignment="1">
      <alignment horizontal="left" vertical="center" indent="3"/>
    </xf>
    <xf numFmtId="3" fontId="4" fillId="0" borderId="0" xfId="0" applyNumberFormat="1" applyFont="1" applyFill="1" applyBorder="1" applyAlignment="1">
      <alignment horizontal="left" vertical="center" indent="2"/>
    </xf>
    <xf numFmtId="3" fontId="4" fillId="35" borderId="13" xfId="0" applyNumberFormat="1" applyFont="1" applyFill="1" applyBorder="1" applyAlignment="1">
      <alignment horizontal="center" vertical="center" wrapText="1"/>
    </xf>
    <xf numFmtId="3" fontId="4" fillId="35" borderId="14" xfId="0" applyNumberFormat="1" applyFont="1" applyFill="1" applyBorder="1" applyAlignment="1">
      <alignment horizontal="center" vertical="center" wrapText="1"/>
    </xf>
    <xf numFmtId="3" fontId="4" fillId="35" borderId="15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35" borderId="13" xfId="0" applyNumberFormat="1" applyFont="1" applyFill="1" applyBorder="1" applyAlignment="1">
      <alignment horizontal="left" vertical="center" wrapText="1"/>
    </xf>
    <xf numFmtId="3" fontId="4" fillId="35" borderId="14" xfId="0" applyNumberFormat="1" applyFont="1" applyFill="1" applyBorder="1" applyAlignment="1">
      <alignment horizontal="left" vertical="center" wrapText="1"/>
    </xf>
    <xf numFmtId="3" fontId="4" fillId="35" borderId="15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едРесурсов_Материалы_1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G274"/>
  <sheetViews>
    <sheetView view="pageBreakPreview" zoomScaleSheetLayoutView="100" workbookViewId="0" topLeftCell="A1">
      <selection activeCell="B15" sqref="B15"/>
    </sheetView>
  </sheetViews>
  <sheetFormatPr defaultColWidth="9.125" defaultRowHeight="12.75"/>
  <cols>
    <col min="1" max="1" width="3.625" style="1" customWidth="1"/>
    <col min="2" max="2" width="56.375" style="9" customWidth="1"/>
    <col min="3" max="3" width="13.50390625" style="1" customWidth="1"/>
    <col min="4" max="4" width="6.00390625" style="1" customWidth="1"/>
    <col min="5" max="5" width="6.375" style="2" customWidth="1"/>
    <col min="6" max="6" width="10.875" style="2" customWidth="1"/>
    <col min="7" max="7" width="12.50390625" style="2" customWidth="1"/>
    <col min="8" max="8" width="9.125" style="2" customWidth="1"/>
    <col min="9" max="9" width="11.625" style="2" bestFit="1" customWidth="1"/>
    <col min="10" max="16384" width="9.125" style="2" customWidth="1"/>
  </cols>
  <sheetData>
    <row r="1" spans="2:4" ht="12.75">
      <c r="B1" s="15" t="s">
        <v>13</v>
      </c>
      <c r="C1" s="8"/>
      <c r="D1" s="8"/>
    </row>
    <row r="2" spans="2:4" ht="12.75">
      <c r="B2" s="15" t="s">
        <v>16</v>
      </c>
      <c r="C2" s="8"/>
      <c r="D2" s="8"/>
    </row>
    <row r="4" spans="1:7" ht="12.75">
      <c r="A4" s="53" t="s">
        <v>14</v>
      </c>
      <c r="B4" s="53"/>
      <c r="C4" s="53"/>
      <c r="D4" s="53"/>
      <c r="E4" s="53"/>
      <c r="F4" s="53"/>
      <c r="G4" s="53"/>
    </row>
    <row r="5" spans="1:7" ht="39" customHeight="1">
      <c r="A5" s="53" t="s">
        <v>138</v>
      </c>
      <c r="B5" s="53"/>
      <c r="C5" s="53"/>
      <c r="D5" s="53"/>
      <c r="E5" s="53"/>
      <c r="F5" s="53"/>
      <c r="G5" s="53"/>
    </row>
    <row r="6" spans="1:7" s="1" customFormat="1" ht="52.5">
      <c r="A6" s="12" t="s">
        <v>6</v>
      </c>
      <c r="B6" s="13" t="s">
        <v>0</v>
      </c>
      <c r="C6" s="13" t="s">
        <v>187</v>
      </c>
      <c r="D6" s="13" t="s">
        <v>1</v>
      </c>
      <c r="E6" s="12" t="s">
        <v>2</v>
      </c>
      <c r="F6" s="12" t="s">
        <v>4</v>
      </c>
      <c r="G6" s="12" t="s">
        <v>5</v>
      </c>
    </row>
    <row r="7" spans="1:7" s="1" customFormat="1" ht="26.25" customHeight="1">
      <c r="A7" s="20" t="s">
        <v>7</v>
      </c>
      <c r="B7" s="19" t="s">
        <v>168</v>
      </c>
      <c r="C7" s="46" t="s">
        <v>142</v>
      </c>
      <c r="D7" s="22" t="s">
        <v>3</v>
      </c>
      <c r="E7" s="45">
        <v>4</v>
      </c>
      <c r="F7" s="21"/>
      <c r="G7" s="21">
        <f aca="true" t="shared" si="0" ref="G7:G19">E7*F7</f>
        <v>0</v>
      </c>
    </row>
    <row r="8" spans="1:7" s="1" customFormat="1" ht="26.25" customHeight="1">
      <c r="A8" s="20" t="s">
        <v>8</v>
      </c>
      <c r="B8" s="19" t="s">
        <v>109</v>
      </c>
      <c r="C8" s="46">
        <v>6</v>
      </c>
      <c r="D8" s="22" t="s">
        <v>3</v>
      </c>
      <c r="E8" s="45">
        <v>1</v>
      </c>
      <c r="F8" s="21"/>
      <c r="G8" s="21">
        <f t="shared" si="0"/>
        <v>0</v>
      </c>
    </row>
    <row r="9" spans="1:7" s="1" customFormat="1" ht="26.25" customHeight="1">
      <c r="A9" s="20" t="s">
        <v>9</v>
      </c>
      <c r="B9" s="19" t="s">
        <v>169</v>
      </c>
      <c r="C9" s="46">
        <v>13</v>
      </c>
      <c r="D9" s="22" t="s">
        <v>3</v>
      </c>
      <c r="E9" s="45">
        <v>1</v>
      </c>
      <c r="F9" s="21"/>
      <c r="G9" s="21">
        <f t="shared" si="0"/>
        <v>0</v>
      </c>
    </row>
    <row r="10" spans="1:7" s="1" customFormat="1" ht="26.25" customHeight="1">
      <c r="A10" s="20" t="s">
        <v>10</v>
      </c>
      <c r="B10" s="19" t="s">
        <v>110</v>
      </c>
      <c r="C10" s="46" t="s">
        <v>143</v>
      </c>
      <c r="D10" s="22" t="s">
        <v>3</v>
      </c>
      <c r="E10" s="45">
        <v>3</v>
      </c>
      <c r="F10" s="21"/>
      <c r="G10" s="21">
        <f>E10*F10</f>
        <v>0</v>
      </c>
    </row>
    <row r="11" spans="1:7" s="1" customFormat="1" ht="26.25" customHeight="1">
      <c r="A11" s="20" t="s">
        <v>11</v>
      </c>
      <c r="B11" s="19" t="s">
        <v>177</v>
      </c>
      <c r="C11" s="46">
        <v>22</v>
      </c>
      <c r="D11" s="22" t="s">
        <v>3</v>
      </c>
      <c r="E11" s="45">
        <v>1</v>
      </c>
      <c r="F11" s="21"/>
      <c r="G11" s="21">
        <f t="shared" si="0"/>
        <v>0</v>
      </c>
    </row>
    <row r="12" spans="1:7" s="1" customFormat="1" ht="26.25" customHeight="1">
      <c r="A12" s="20" t="s">
        <v>31</v>
      </c>
      <c r="B12" s="19" t="s">
        <v>170</v>
      </c>
      <c r="C12" s="46" t="s">
        <v>144</v>
      </c>
      <c r="D12" s="22" t="s">
        <v>3</v>
      </c>
      <c r="E12" s="45">
        <v>2</v>
      </c>
      <c r="F12" s="21"/>
      <c r="G12" s="21">
        <f t="shared" si="0"/>
        <v>0</v>
      </c>
    </row>
    <row r="13" spans="1:7" s="1" customFormat="1" ht="26.25" customHeight="1">
      <c r="A13" s="20" t="s">
        <v>33</v>
      </c>
      <c r="B13" s="19" t="s">
        <v>111</v>
      </c>
      <c r="C13" s="46" t="s">
        <v>156</v>
      </c>
      <c r="D13" s="22" t="s">
        <v>3</v>
      </c>
      <c r="E13" s="45">
        <v>2</v>
      </c>
      <c r="F13" s="21"/>
      <c r="G13" s="21">
        <f t="shared" si="0"/>
        <v>0</v>
      </c>
    </row>
    <row r="14" spans="1:7" s="1" customFormat="1" ht="26.25" customHeight="1">
      <c r="A14" s="20" t="s">
        <v>38</v>
      </c>
      <c r="B14" s="19" t="s">
        <v>171</v>
      </c>
      <c r="C14" s="46" t="s">
        <v>155</v>
      </c>
      <c r="D14" s="22" t="s">
        <v>3</v>
      </c>
      <c r="E14" s="45">
        <v>5</v>
      </c>
      <c r="F14" s="21"/>
      <c r="G14" s="21">
        <f t="shared" si="0"/>
        <v>0</v>
      </c>
    </row>
    <row r="15" spans="1:7" s="1" customFormat="1" ht="26.25" customHeight="1">
      <c r="A15" s="20" t="s">
        <v>41</v>
      </c>
      <c r="B15" s="19" t="s">
        <v>112</v>
      </c>
      <c r="C15" s="46" t="s">
        <v>154</v>
      </c>
      <c r="D15" s="22" t="s">
        <v>3</v>
      </c>
      <c r="E15" s="45">
        <v>2</v>
      </c>
      <c r="F15" s="21"/>
      <c r="G15" s="21">
        <f t="shared" si="0"/>
        <v>0</v>
      </c>
    </row>
    <row r="16" spans="1:7" s="1" customFormat="1" ht="26.25" customHeight="1">
      <c r="A16" s="20" t="s">
        <v>114</v>
      </c>
      <c r="B16" s="19" t="s">
        <v>180</v>
      </c>
      <c r="C16" s="46" t="s">
        <v>174</v>
      </c>
      <c r="D16" s="22" t="s">
        <v>3</v>
      </c>
      <c r="E16" s="45">
        <v>2</v>
      </c>
      <c r="F16" s="21"/>
      <c r="G16" s="21">
        <f t="shared" si="0"/>
        <v>0</v>
      </c>
    </row>
    <row r="17" spans="1:7" s="1" customFormat="1" ht="26.25" customHeight="1">
      <c r="A17" s="20" t="s">
        <v>173</v>
      </c>
      <c r="B17" s="19" t="s">
        <v>181</v>
      </c>
      <c r="C17" s="46">
        <v>15</v>
      </c>
      <c r="D17" s="22" t="s">
        <v>3</v>
      </c>
      <c r="E17" s="45">
        <v>1</v>
      </c>
      <c r="F17" s="21"/>
      <c r="G17" s="21">
        <f t="shared" si="0"/>
        <v>0</v>
      </c>
    </row>
    <row r="18" spans="1:7" s="1" customFormat="1" ht="26.25" customHeight="1">
      <c r="A18" s="20" t="s">
        <v>178</v>
      </c>
      <c r="B18" s="19" t="s">
        <v>182</v>
      </c>
      <c r="C18" s="46">
        <v>19</v>
      </c>
      <c r="D18" s="22" t="s">
        <v>3</v>
      </c>
      <c r="E18" s="45">
        <v>1</v>
      </c>
      <c r="F18" s="21"/>
      <c r="G18" s="21">
        <f>E18*F18</f>
        <v>0</v>
      </c>
    </row>
    <row r="19" spans="1:7" s="1" customFormat="1" ht="26.25" customHeight="1">
      <c r="A19" s="20" t="s">
        <v>179</v>
      </c>
      <c r="B19" s="19" t="s">
        <v>172</v>
      </c>
      <c r="C19" s="46" t="s">
        <v>167</v>
      </c>
      <c r="D19" s="22" t="s">
        <v>3</v>
      </c>
      <c r="E19" s="45">
        <v>2</v>
      </c>
      <c r="F19" s="21"/>
      <c r="G19" s="21">
        <f t="shared" si="0"/>
        <v>0</v>
      </c>
    </row>
    <row r="20" spans="1:7" s="1" customFormat="1" ht="21" customHeight="1">
      <c r="A20" s="55" t="s">
        <v>12</v>
      </c>
      <c r="B20" s="55"/>
      <c r="C20" s="55"/>
      <c r="D20" s="55"/>
      <c r="E20" s="47">
        <f>SUM(E7:E19)</f>
        <v>27</v>
      </c>
      <c r="F20" s="44"/>
      <c r="G20" s="7">
        <f>SUM(G7:G19)</f>
        <v>0</v>
      </c>
    </row>
    <row r="21" spans="1:7" s="1" customFormat="1" ht="12.75">
      <c r="A21" s="54" t="s">
        <v>15</v>
      </c>
      <c r="B21" s="54"/>
      <c r="C21" s="54"/>
      <c r="D21" s="54"/>
      <c r="E21" s="54"/>
      <c r="F21" s="54"/>
      <c r="G21" s="23">
        <f>G20*20/120</f>
        <v>0</v>
      </c>
    </row>
    <row r="22" spans="2:7" s="1" customFormat="1" ht="12.75">
      <c r="B22" s="14"/>
      <c r="C22" s="10"/>
      <c r="D22" s="10"/>
      <c r="E22" s="4"/>
      <c r="F22" s="2"/>
      <c r="G22" s="2"/>
    </row>
    <row r="23" spans="2:7" s="1" customFormat="1" ht="12.75">
      <c r="B23" s="5"/>
      <c r="C23" s="6"/>
      <c r="D23" s="6"/>
      <c r="E23" s="4"/>
      <c r="F23" s="2"/>
      <c r="G23" s="7"/>
    </row>
    <row r="24" spans="2:7" s="1" customFormat="1" ht="12.75">
      <c r="B24" s="18" t="s">
        <v>17</v>
      </c>
      <c r="C24" s="2"/>
      <c r="D24" s="2"/>
      <c r="E24" s="2"/>
      <c r="F24" s="2"/>
      <c r="G24" s="2"/>
    </row>
    <row r="25" spans="2:7" s="1" customFormat="1" ht="12.75">
      <c r="B25" s="2"/>
      <c r="C25" s="2"/>
      <c r="D25" s="2"/>
      <c r="E25" s="2"/>
      <c r="F25" s="2"/>
      <c r="G25" s="17"/>
    </row>
    <row r="26" spans="2:7" s="1" customFormat="1" ht="12.75">
      <c r="B26" s="2"/>
      <c r="C26" s="2"/>
      <c r="D26" s="2"/>
      <c r="E26" s="2"/>
      <c r="F26" s="2"/>
      <c r="G26" s="2"/>
    </row>
    <row r="27" spans="2:7" s="1" customFormat="1" ht="12.75">
      <c r="B27" s="2"/>
      <c r="C27" s="2"/>
      <c r="D27" s="2"/>
      <c r="E27" s="2"/>
      <c r="F27" s="2"/>
      <c r="G27" s="2"/>
    </row>
    <row r="28" spans="2:7" s="1" customFormat="1" ht="12.75">
      <c r="B28" s="2"/>
      <c r="C28" s="2"/>
      <c r="D28" s="2"/>
      <c r="E28" s="2"/>
      <c r="F28" s="2"/>
      <c r="G28" s="2"/>
    </row>
    <row r="29" spans="2:7" s="1" customFormat="1" ht="12.75">
      <c r="B29" s="2"/>
      <c r="C29" s="2"/>
      <c r="D29" s="2"/>
      <c r="E29" s="2"/>
      <c r="F29" s="2"/>
      <c r="G29" s="2"/>
    </row>
    <row r="30" spans="2:7" s="1" customFormat="1" ht="12.75">
      <c r="B30" s="2"/>
      <c r="C30" s="2"/>
      <c r="D30" s="2"/>
      <c r="E30" s="2"/>
      <c r="F30" s="2"/>
      <c r="G30" s="2"/>
    </row>
    <row r="31" spans="2:7" s="1" customFormat="1" ht="12.75">
      <c r="B31" s="2"/>
      <c r="C31" s="2"/>
      <c r="D31" s="2"/>
      <c r="E31" s="2"/>
      <c r="F31" s="2"/>
      <c r="G31" s="2"/>
    </row>
    <row r="32" spans="2:7" s="1" customFormat="1" ht="12.75">
      <c r="B32" s="2"/>
      <c r="C32" s="2"/>
      <c r="D32" s="2"/>
      <c r="E32" s="2"/>
      <c r="F32" s="2"/>
      <c r="G32" s="2"/>
    </row>
    <row r="33" spans="2:7" s="1" customFormat="1" ht="12.75">
      <c r="B33" s="2"/>
      <c r="C33" s="2"/>
      <c r="D33" s="2"/>
      <c r="E33" s="2"/>
      <c r="F33" s="2"/>
      <c r="G33" s="2"/>
    </row>
    <row r="34" spans="2:7" s="1" customFormat="1" ht="12.75">
      <c r="B34" s="2"/>
      <c r="C34" s="2"/>
      <c r="D34" s="2"/>
      <c r="E34" s="2"/>
      <c r="F34" s="2"/>
      <c r="G34" s="2"/>
    </row>
    <row r="35" spans="2:7" s="1" customFormat="1" ht="12.75">
      <c r="B35" s="2"/>
      <c r="C35" s="2"/>
      <c r="D35" s="2"/>
      <c r="E35" s="2"/>
      <c r="F35" s="2"/>
      <c r="G35" s="2"/>
    </row>
    <row r="36" spans="2:7" s="1" customFormat="1" ht="12.75">
      <c r="B36" s="2"/>
      <c r="C36" s="2"/>
      <c r="D36" s="2"/>
      <c r="E36" s="2"/>
      <c r="F36" s="2"/>
      <c r="G36" s="2"/>
    </row>
    <row r="37" spans="1:7" s="3" customFormat="1" ht="12.75">
      <c r="A37" s="1"/>
      <c r="B37" s="2"/>
      <c r="C37" s="2"/>
      <c r="D37" s="2"/>
      <c r="E37" s="2"/>
      <c r="F37" s="2"/>
      <c r="G37" s="2"/>
    </row>
    <row r="38" spans="1:7" s="3" customFormat="1" ht="12.75">
      <c r="A38" s="1"/>
      <c r="B38" s="2"/>
      <c r="C38" s="2"/>
      <c r="D38" s="2"/>
      <c r="E38" s="2"/>
      <c r="F38" s="2"/>
      <c r="G38" s="2"/>
    </row>
    <row r="39" spans="1:7" s="3" customFormat="1" ht="12.75">
      <c r="A39" s="1"/>
      <c r="B39" s="2"/>
      <c r="C39" s="2"/>
      <c r="D39" s="2"/>
      <c r="E39" s="2"/>
      <c r="F39" s="2"/>
      <c r="G39" s="2"/>
    </row>
    <row r="40" spans="2:7" s="1" customFormat="1" ht="12.75">
      <c r="B40" s="2"/>
      <c r="C40" s="2"/>
      <c r="D40" s="2"/>
      <c r="E40" s="2"/>
      <c r="F40" s="2"/>
      <c r="G40" s="2"/>
    </row>
    <row r="41" spans="2:7" s="1" customFormat="1" ht="12.75">
      <c r="B41" s="2"/>
      <c r="C41" s="2"/>
      <c r="D41" s="2"/>
      <c r="E41" s="2"/>
      <c r="F41" s="2"/>
      <c r="G41" s="2"/>
    </row>
    <row r="42" spans="2:7" s="1" customFormat="1" ht="12.75">
      <c r="B42" s="2"/>
      <c r="C42" s="2"/>
      <c r="D42" s="2"/>
      <c r="E42" s="2"/>
      <c r="F42" s="2"/>
      <c r="G42" s="2"/>
    </row>
    <row r="43" spans="2:7" s="1" customFormat="1" ht="12.75">
      <c r="B43" s="2"/>
      <c r="C43" s="2"/>
      <c r="D43" s="2"/>
      <c r="E43" s="2"/>
      <c r="F43" s="2"/>
      <c r="G43" s="2"/>
    </row>
    <row r="44" spans="2:7" s="1" customFormat="1" ht="12.75">
      <c r="B44" s="2"/>
      <c r="C44" s="2"/>
      <c r="D44" s="2"/>
      <c r="E44" s="2"/>
      <c r="F44" s="2"/>
      <c r="G44" s="2"/>
    </row>
    <row r="45" spans="2:7" s="1" customFormat="1" ht="12.75">
      <c r="B45" s="2"/>
      <c r="C45" s="2"/>
      <c r="D45" s="2"/>
      <c r="E45" s="2"/>
      <c r="F45" s="2"/>
      <c r="G45" s="2"/>
    </row>
    <row r="46" spans="2:7" s="1" customFormat="1" ht="12.75">
      <c r="B46" s="2"/>
      <c r="C46" s="2"/>
      <c r="D46" s="2"/>
      <c r="E46" s="2"/>
      <c r="F46" s="2"/>
      <c r="G46" s="2"/>
    </row>
    <row r="47" spans="2:7" s="1" customFormat="1" ht="12.75">
      <c r="B47" s="2"/>
      <c r="C47" s="2"/>
      <c r="D47" s="2"/>
      <c r="E47" s="2"/>
      <c r="F47" s="2"/>
      <c r="G47" s="2"/>
    </row>
    <row r="48" spans="2:7" s="1" customFormat="1" ht="12.75">
      <c r="B48" s="2"/>
      <c r="C48" s="2"/>
      <c r="D48" s="2"/>
      <c r="E48" s="2"/>
      <c r="F48" s="2"/>
      <c r="G48" s="2"/>
    </row>
    <row r="49" spans="2:7" s="1" customFormat="1" ht="12.75">
      <c r="B49" s="2"/>
      <c r="C49" s="2"/>
      <c r="D49" s="2"/>
      <c r="E49" s="2"/>
      <c r="F49" s="2"/>
      <c r="G49" s="2"/>
    </row>
    <row r="50" spans="2:7" s="1" customFormat="1" ht="12.75">
      <c r="B50" s="2"/>
      <c r="C50" s="2"/>
      <c r="D50" s="2"/>
      <c r="E50" s="2"/>
      <c r="F50" s="2"/>
      <c r="G50" s="2"/>
    </row>
    <row r="51" spans="2:7" s="1" customFormat="1" ht="12.75">
      <c r="B51" s="2"/>
      <c r="C51" s="2"/>
      <c r="D51" s="2"/>
      <c r="E51" s="2"/>
      <c r="F51" s="2"/>
      <c r="G51" s="2"/>
    </row>
    <row r="52" spans="2:7" s="1" customFormat="1" ht="12.75">
      <c r="B52" s="2"/>
      <c r="C52" s="2"/>
      <c r="D52" s="2"/>
      <c r="E52" s="2"/>
      <c r="F52" s="2"/>
      <c r="G52" s="2"/>
    </row>
    <row r="53" spans="2:7" s="1" customFormat="1" ht="12.75">
      <c r="B53" s="2"/>
      <c r="C53" s="2"/>
      <c r="D53" s="2"/>
      <c r="E53" s="2"/>
      <c r="F53" s="2"/>
      <c r="G53" s="2"/>
    </row>
    <row r="54" spans="2:7" s="1" customFormat="1" ht="12.75">
      <c r="B54" s="2"/>
      <c r="C54" s="2"/>
      <c r="D54" s="2"/>
      <c r="E54" s="2"/>
      <c r="F54" s="2"/>
      <c r="G54" s="2"/>
    </row>
    <row r="55" spans="2:7" s="1" customFormat="1" ht="12.75">
      <c r="B55" s="2"/>
      <c r="C55" s="2"/>
      <c r="D55" s="2"/>
      <c r="E55" s="2"/>
      <c r="F55" s="2"/>
      <c r="G55" s="2"/>
    </row>
    <row r="56" spans="2:7" s="1" customFormat="1" ht="12.75">
      <c r="B56" s="2"/>
      <c r="C56" s="2"/>
      <c r="D56" s="2"/>
      <c r="E56" s="2"/>
      <c r="F56" s="2"/>
      <c r="G56" s="2"/>
    </row>
    <row r="57" spans="2:7" s="1" customFormat="1" ht="12.75">
      <c r="B57" s="11"/>
      <c r="C57" s="2"/>
      <c r="D57" s="2"/>
      <c r="E57" s="2"/>
      <c r="F57" s="2"/>
      <c r="G57" s="2"/>
    </row>
    <row r="58" spans="2:7" s="1" customFormat="1" ht="12.75">
      <c r="B58" s="2"/>
      <c r="C58" s="2"/>
      <c r="D58" s="2"/>
      <c r="E58" s="2"/>
      <c r="F58" s="2"/>
      <c r="G58" s="2"/>
    </row>
    <row r="59" spans="2:7" s="1" customFormat="1" ht="12.75">
      <c r="B59" s="2"/>
      <c r="C59" s="2"/>
      <c r="D59" s="2"/>
      <c r="E59" s="2"/>
      <c r="F59" s="2"/>
      <c r="G59" s="2"/>
    </row>
    <row r="60" spans="2:7" s="1" customFormat="1" ht="12.75">
      <c r="B60" s="2"/>
      <c r="C60" s="2"/>
      <c r="D60" s="2"/>
      <c r="E60" s="2"/>
      <c r="F60" s="2"/>
      <c r="G60" s="2"/>
    </row>
    <row r="61" spans="2:7" s="1" customFormat="1" ht="12.75">
      <c r="B61" s="2"/>
      <c r="C61" s="2"/>
      <c r="D61" s="2"/>
      <c r="E61" s="2"/>
      <c r="F61" s="2"/>
      <c r="G61" s="2"/>
    </row>
    <row r="62" spans="2:7" s="1" customFormat="1" ht="12.75">
      <c r="B62" s="2"/>
      <c r="C62" s="2"/>
      <c r="D62" s="2"/>
      <c r="E62" s="2"/>
      <c r="F62" s="2"/>
      <c r="G62" s="2"/>
    </row>
    <row r="63" spans="2:7" s="1" customFormat="1" ht="12.75">
      <c r="B63" s="2"/>
      <c r="C63" s="2"/>
      <c r="D63" s="2"/>
      <c r="E63" s="2"/>
      <c r="F63" s="2"/>
      <c r="G63" s="2"/>
    </row>
    <row r="64" spans="2:7" s="1" customFormat="1" ht="12.75">
      <c r="B64" s="2"/>
      <c r="C64" s="2"/>
      <c r="D64" s="2"/>
      <c r="E64" s="2"/>
      <c r="F64" s="2"/>
      <c r="G64" s="2"/>
    </row>
    <row r="65" spans="2:7" s="1" customFormat="1" ht="12.75">
      <c r="B65" s="2"/>
      <c r="C65" s="2"/>
      <c r="D65" s="2"/>
      <c r="E65" s="2"/>
      <c r="F65" s="2"/>
      <c r="G65" s="2"/>
    </row>
    <row r="66" spans="2:7" s="1" customFormat="1" ht="12.75">
      <c r="B66" s="2"/>
      <c r="C66" s="2"/>
      <c r="D66" s="2"/>
      <c r="E66" s="2"/>
      <c r="F66" s="2"/>
      <c r="G66" s="2"/>
    </row>
    <row r="67" spans="2:7" s="1" customFormat="1" ht="12.75">
      <c r="B67" s="2"/>
      <c r="C67" s="2"/>
      <c r="D67" s="2"/>
      <c r="E67" s="2"/>
      <c r="F67" s="2"/>
      <c r="G67" s="2"/>
    </row>
    <row r="68" spans="2:7" s="1" customFormat="1" ht="12.75">
      <c r="B68" s="2"/>
      <c r="C68" s="2"/>
      <c r="D68" s="2"/>
      <c r="E68" s="2"/>
      <c r="F68" s="2"/>
      <c r="G68" s="2"/>
    </row>
    <row r="69" spans="2:7" s="1" customFormat="1" ht="12.75">
      <c r="B69" s="2"/>
      <c r="C69" s="2"/>
      <c r="D69" s="2"/>
      <c r="E69" s="2"/>
      <c r="F69" s="2"/>
      <c r="G69" s="2"/>
    </row>
    <row r="70" spans="2:7" s="1" customFormat="1" ht="12.75">
      <c r="B70" s="2"/>
      <c r="C70" s="2"/>
      <c r="D70" s="2"/>
      <c r="E70" s="2"/>
      <c r="F70" s="2"/>
      <c r="G70" s="2"/>
    </row>
    <row r="71" spans="2:7" s="1" customFormat="1" ht="12.75">
      <c r="B71" s="2"/>
      <c r="C71" s="2"/>
      <c r="D71" s="2"/>
      <c r="E71" s="2"/>
      <c r="F71" s="2"/>
      <c r="G71" s="2"/>
    </row>
    <row r="72" spans="2:7" s="1" customFormat="1" ht="12.75">
      <c r="B72" s="2"/>
      <c r="C72" s="2"/>
      <c r="D72" s="2"/>
      <c r="E72" s="2"/>
      <c r="F72" s="2"/>
      <c r="G72" s="2"/>
    </row>
    <row r="73" spans="2:7" s="1" customFormat="1" ht="12.75">
      <c r="B73" s="2"/>
      <c r="C73" s="2"/>
      <c r="D73" s="2"/>
      <c r="E73" s="2"/>
      <c r="F73" s="2"/>
      <c r="G73" s="2"/>
    </row>
    <row r="74" spans="2:7" s="1" customFormat="1" ht="12.75">
      <c r="B74" s="2"/>
      <c r="C74" s="2"/>
      <c r="D74" s="2"/>
      <c r="E74" s="2"/>
      <c r="F74" s="2"/>
      <c r="G74" s="2"/>
    </row>
    <row r="75" spans="2:7" s="1" customFormat="1" ht="12.75">
      <c r="B75" s="2"/>
      <c r="C75" s="2"/>
      <c r="D75" s="2"/>
      <c r="E75" s="2"/>
      <c r="F75" s="2"/>
      <c r="G75" s="2"/>
    </row>
    <row r="76" spans="2:7" s="1" customFormat="1" ht="12.75">
      <c r="B76" s="2"/>
      <c r="C76" s="2"/>
      <c r="D76" s="2"/>
      <c r="E76" s="2"/>
      <c r="F76" s="2"/>
      <c r="G76" s="2"/>
    </row>
    <row r="77" spans="2:7" s="1" customFormat="1" ht="12.75">
      <c r="B77" s="2"/>
      <c r="C77" s="2"/>
      <c r="D77" s="2"/>
      <c r="E77" s="2"/>
      <c r="F77" s="2"/>
      <c r="G77" s="2"/>
    </row>
    <row r="78" spans="2:7" s="1" customFormat="1" ht="12.75">
      <c r="B78" s="2"/>
      <c r="C78" s="2"/>
      <c r="D78" s="2"/>
      <c r="E78" s="2"/>
      <c r="F78" s="2"/>
      <c r="G78" s="2"/>
    </row>
    <row r="79" spans="2:7" s="1" customFormat="1" ht="12.75">
      <c r="B79" s="2"/>
      <c r="C79" s="2"/>
      <c r="D79" s="2"/>
      <c r="E79" s="2"/>
      <c r="F79" s="2"/>
      <c r="G79" s="2"/>
    </row>
    <row r="80" spans="2:7" s="1" customFormat="1" ht="12.75">
      <c r="B80" s="2"/>
      <c r="C80" s="2"/>
      <c r="D80" s="2"/>
      <c r="E80" s="2"/>
      <c r="F80" s="2"/>
      <c r="G80" s="2"/>
    </row>
    <row r="81" spans="2:7" s="1" customFormat="1" ht="12.75">
      <c r="B81" s="2"/>
      <c r="C81" s="2"/>
      <c r="D81" s="2"/>
      <c r="E81" s="2"/>
      <c r="F81" s="2"/>
      <c r="G81" s="2"/>
    </row>
    <row r="82" spans="2:7" s="1" customFormat="1" ht="12.75">
      <c r="B82" s="2"/>
      <c r="C82" s="2"/>
      <c r="D82" s="2"/>
      <c r="E82" s="2"/>
      <c r="F82" s="2"/>
      <c r="G82" s="2"/>
    </row>
    <row r="83" spans="2:7" s="1" customFormat="1" ht="12.75" hidden="1">
      <c r="B83" s="2"/>
      <c r="C83" s="2"/>
      <c r="D83" s="2"/>
      <c r="E83" s="2"/>
      <c r="F83" s="2"/>
      <c r="G83" s="2"/>
    </row>
    <row r="84" spans="2:7" s="1" customFormat="1" ht="11.25" customHeight="1">
      <c r="B84" s="2"/>
      <c r="C84" s="2"/>
      <c r="D84" s="2"/>
      <c r="E84" s="2"/>
      <c r="F84" s="2"/>
      <c r="G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 customHeight="1">
      <c r="B91" s="2"/>
      <c r="C91" s="2"/>
      <c r="D91" s="2"/>
    </row>
    <row r="92" spans="2:4" ht="12.75" customHeight="1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 hidden="1">
      <c r="B101" s="2"/>
      <c r="C101" s="2"/>
      <c r="D101" s="2"/>
    </row>
    <row r="102" spans="2:4" ht="12.75" hidden="1">
      <c r="B102" s="2"/>
      <c r="C102" s="2"/>
      <c r="D102" s="2"/>
    </row>
    <row r="103" spans="2:4" ht="12.75" hidden="1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21.75" customHeight="1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</sheetData>
  <sheetProtection/>
  <mergeCells count="4">
    <mergeCell ref="A4:G4"/>
    <mergeCell ref="A5:G5"/>
    <mergeCell ref="A21:F21"/>
    <mergeCell ref="A20:D20"/>
  </mergeCells>
  <printOptions/>
  <pageMargins left="0.25" right="0.25" top="0.75" bottom="0.75" header="0.3" footer="0.3"/>
  <pageSetup fitToHeight="1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76">
      <selection activeCell="B43" sqref="B43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106</v>
      </c>
      <c r="C2" s="8"/>
    </row>
    <row r="3" ht="12.75"/>
    <row r="4" spans="1:6" ht="15.75">
      <c r="A4" s="66" t="s">
        <v>160</v>
      </c>
      <c r="B4" s="66"/>
      <c r="C4" s="66"/>
      <c r="D4" s="66"/>
      <c r="E4" s="66"/>
      <c r="F4" s="66"/>
    </row>
    <row r="5" spans="1:6" ht="35.25" customHeight="1">
      <c r="A5" s="67" t="s">
        <v>161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 t="s">
        <v>7</v>
      </c>
      <c r="B8" s="25" t="s">
        <v>19</v>
      </c>
      <c r="C8" s="26" t="s">
        <v>20</v>
      </c>
      <c r="D8" s="27">
        <f>(13+49+13+49)*4.5</f>
        <v>558</v>
      </c>
      <c r="E8" s="27"/>
      <c r="F8" s="27"/>
    </row>
    <row r="9" spans="1:6" ht="51">
      <c r="A9" s="24" t="s">
        <v>8</v>
      </c>
      <c r="B9" s="25" t="s">
        <v>21</v>
      </c>
      <c r="C9" s="26" t="s">
        <v>22</v>
      </c>
      <c r="D9" s="27">
        <f>12+48+12+48</f>
        <v>120</v>
      </c>
      <c r="E9" s="27"/>
      <c r="F9" s="27"/>
    </row>
    <row r="10" spans="1:6" ht="38.25">
      <c r="A10" s="24" t="s">
        <v>9</v>
      </c>
      <c r="B10" s="25" t="s">
        <v>23</v>
      </c>
      <c r="C10" s="26" t="s">
        <v>22</v>
      </c>
      <c r="D10" s="27">
        <f>12+48+12+48</f>
        <v>120</v>
      </c>
      <c r="E10" s="27"/>
      <c r="F10" s="27"/>
    </row>
    <row r="11" spans="1:6" ht="38.25">
      <c r="A11" s="24" t="s">
        <v>10</v>
      </c>
      <c r="B11" s="25" t="s">
        <v>24</v>
      </c>
      <c r="C11" s="26" t="s">
        <v>22</v>
      </c>
      <c r="D11" s="27">
        <f>12.6+48+12.6+48</f>
        <v>121.2</v>
      </c>
      <c r="E11" s="27"/>
      <c r="F11" s="27"/>
    </row>
    <row r="12" spans="1:6" ht="38.25">
      <c r="A12" s="24" t="s">
        <v>11</v>
      </c>
      <c r="B12" s="25" t="s">
        <v>104</v>
      </c>
      <c r="C12" s="26" t="s">
        <v>20</v>
      </c>
      <c r="D12" s="27">
        <f>48*3.4*2</f>
        <v>326.4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3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40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f>30/36*48</f>
        <v>40</v>
      </c>
      <c r="E18" s="71"/>
      <c r="F18" s="72"/>
    </row>
    <row r="19" spans="1:6" ht="12.75">
      <c r="A19" s="59" t="s">
        <v>107</v>
      </c>
      <c r="B19" s="60"/>
      <c r="C19" s="60"/>
      <c r="D19" s="60"/>
      <c r="E19" s="61"/>
      <c r="F19" s="31"/>
    </row>
    <row r="20" spans="1:6" ht="12.75">
      <c r="A20" s="63" t="s">
        <v>40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11.3*35+32*26.157+16*6</f>
        <v>1328.524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26.57048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11.3*35</f>
        <v>395.5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189.84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18.984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1328.524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D30+D31+D32</f>
        <v>5.373000000000001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v>2.088</v>
      </c>
      <c r="E30" s="21"/>
      <c r="F30" s="30"/>
    </row>
    <row r="31" spans="1:6" ht="12.75">
      <c r="A31" s="20">
        <v>20</v>
      </c>
      <c r="B31" s="36" t="s">
        <v>53</v>
      </c>
      <c r="C31" s="29" t="s">
        <v>44</v>
      </c>
      <c r="D31" s="37">
        <v>3.148</v>
      </c>
      <c r="E31" s="21"/>
      <c r="F31" s="30"/>
    </row>
    <row r="32" spans="1:6" ht="12.75">
      <c r="A32" s="20">
        <v>21</v>
      </c>
      <c r="B32" s="36" t="s">
        <v>54</v>
      </c>
      <c r="C32" s="29" t="s">
        <v>44</v>
      </c>
      <c r="D32" s="37">
        <v>0.137</v>
      </c>
      <c r="E32" s="21"/>
      <c r="F32" s="30"/>
    </row>
    <row r="33" spans="1:6" ht="25.5">
      <c r="A33" s="20">
        <v>22</v>
      </c>
      <c r="B33" s="35" t="s">
        <v>46</v>
      </c>
      <c r="C33" s="29" t="s">
        <v>47</v>
      </c>
      <c r="D33" s="21">
        <f>D29*35*0.48</f>
        <v>90.26640000000002</v>
      </c>
      <c r="E33" s="21"/>
      <c r="F33" s="30"/>
    </row>
    <row r="34" spans="1:6" ht="12.75">
      <c r="A34" s="20">
        <v>23</v>
      </c>
      <c r="B34" s="36" t="s">
        <v>48</v>
      </c>
      <c r="C34" s="29" t="s">
        <v>47</v>
      </c>
      <c r="D34" s="21">
        <f>D33*0.1</f>
        <v>9.026640000000002</v>
      </c>
      <c r="E34" s="21"/>
      <c r="F34" s="30"/>
    </row>
    <row r="35" spans="1:6" ht="12.75">
      <c r="A35" s="20">
        <v>24</v>
      </c>
      <c r="B35" s="28" t="s">
        <v>49</v>
      </c>
      <c r="C35" s="29" t="s">
        <v>44</v>
      </c>
      <c r="D35" s="30">
        <f>D29</f>
        <v>5.373000000000001</v>
      </c>
      <c r="E35" s="30"/>
      <c r="F35" s="30"/>
    </row>
    <row r="36" spans="1:6" ht="12.75">
      <c r="A36" s="24">
        <v>25</v>
      </c>
      <c r="B36" s="25" t="s">
        <v>55</v>
      </c>
      <c r="C36" s="26" t="s">
        <v>44</v>
      </c>
      <c r="D36" s="27">
        <f>D29</f>
        <v>5.373000000000001</v>
      </c>
      <c r="E36" s="27"/>
      <c r="F36" s="27"/>
    </row>
    <row r="37" spans="1:6" ht="12.75">
      <c r="A37" s="20">
        <v>26</v>
      </c>
      <c r="B37" s="28" t="s">
        <v>56</v>
      </c>
      <c r="C37" s="29" t="s">
        <v>47</v>
      </c>
      <c r="D37" s="21">
        <f>D36*1%*1000</f>
        <v>53.73000000000001</v>
      </c>
      <c r="E37" s="21"/>
      <c r="F37" s="30"/>
    </row>
    <row r="38" spans="1:6" ht="12.75">
      <c r="A38" s="16">
        <v>27</v>
      </c>
      <c r="B38" s="28" t="s">
        <v>57</v>
      </c>
      <c r="C38" s="29" t="s">
        <v>3</v>
      </c>
      <c r="D38" s="30">
        <v>144</v>
      </c>
      <c r="E38" s="30"/>
      <c r="F38" s="30"/>
    </row>
    <row r="39" spans="1:6" ht="25.5">
      <c r="A39" s="20">
        <v>28</v>
      </c>
      <c r="B39" s="35" t="s">
        <v>46</v>
      </c>
      <c r="C39" s="29" t="s">
        <v>47</v>
      </c>
      <c r="D39" s="21">
        <f>D37*35*0.48</f>
        <v>902.6640000000002</v>
      </c>
      <c r="E39" s="21"/>
      <c r="F39" s="30"/>
    </row>
    <row r="40" spans="1:6" ht="12.75">
      <c r="A40" s="20">
        <v>29</v>
      </c>
      <c r="B40" s="36" t="s">
        <v>48</v>
      </c>
      <c r="C40" s="29" t="s">
        <v>47</v>
      </c>
      <c r="D40" s="21">
        <f>D39*0.1</f>
        <v>90.26640000000003</v>
      </c>
      <c r="E40" s="21"/>
      <c r="F40" s="30"/>
    </row>
    <row r="41" spans="1:6" ht="12.75">
      <c r="A41" s="20">
        <v>30</v>
      </c>
      <c r="B41" s="28" t="s">
        <v>49</v>
      </c>
      <c r="C41" s="29" t="s">
        <v>44</v>
      </c>
      <c r="D41" s="30">
        <f>D36</f>
        <v>5.373000000000001</v>
      </c>
      <c r="E41" s="30"/>
      <c r="F41" s="30"/>
    </row>
    <row r="42" spans="1:6" ht="25.5">
      <c r="A42" s="24">
        <v>31</v>
      </c>
      <c r="B42" s="25" t="s">
        <v>58</v>
      </c>
      <c r="C42" s="26" t="s">
        <v>20</v>
      </c>
      <c r="D42" s="27">
        <f>D43+D44</f>
        <v>565.4642</v>
      </c>
      <c r="E42" s="27"/>
      <c r="F42" s="27"/>
    </row>
    <row r="43" spans="1:6" ht="12.75">
      <c r="A43" s="20">
        <v>32</v>
      </c>
      <c r="B43" s="28" t="s">
        <v>162</v>
      </c>
      <c r="C43" s="29" t="s">
        <v>20</v>
      </c>
      <c r="D43" s="30">
        <f>1.19*4.55*82</f>
        <v>443.989</v>
      </c>
      <c r="E43" s="30"/>
      <c r="F43" s="30"/>
    </row>
    <row r="44" spans="1:6" ht="12.75">
      <c r="A44" s="20">
        <v>33</v>
      </c>
      <c r="B44" s="28" t="s">
        <v>159</v>
      </c>
      <c r="C44" s="29" t="s">
        <v>20</v>
      </c>
      <c r="D44" s="30">
        <f>1.19*4.64*22</f>
        <v>121.47519999999999</v>
      </c>
      <c r="E44" s="30"/>
      <c r="F44" s="30"/>
    </row>
    <row r="45" spans="1:6" ht="12.75">
      <c r="A45" s="20">
        <v>34</v>
      </c>
      <c r="B45" s="28" t="s">
        <v>129</v>
      </c>
      <c r="C45" s="29" t="s">
        <v>3</v>
      </c>
      <c r="D45" s="38">
        <f>D42*3</f>
        <v>1696.3926000000001</v>
      </c>
      <c r="E45" s="30"/>
      <c r="F45" s="30"/>
    </row>
    <row r="46" spans="1:6" ht="12.75">
      <c r="A46" s="20">
        <v>35</v>
      </c>
      <c r="B46" s="28" t="s">
        <v>61</v>
      </c>
      <c r="C46" s="29" t="s">
        <v>22</v>
      </c>
      <c r="D46" s="30">
        <v>800</v>
      </c>
      <c r="E46" s="30"/>
      <c r="F46" s="30"/>
    </row>
    <row r="47" spans="1:6" ht="12.75">
      <c r="A47" s="20">
        <v>36</v>
      </c>
      <c r="B47" s="28" t="s">
        <v>62</v>
      </c>
      <c r="C47" s="29" t="s">
        <v>3</v>
      </c>
      <c r="D47" s="30">
        <v>83</v>
      </c>
      <c r="E47" s="30"/>
      <c r="F47" s="30"/>
    </row>
    <row r="48" spans="1:6" ht="26.25">
      <c r="A48" s="20">
        <v>37</v>
      </c>
      <c r="B48" s="28" t="s">
        <v>63</v>
      </c>
      <c r="C48" s="29" t="s">
        <v>3</v>
      </c>
      <c r="D48" s="30">
        <v>16</v>
      </c>
      <c r="E48" s="30"/>
      <c r="F48" s="30"/>
    </row>
    <row r="49" spans="1:6" ht="26.25">
      <c r="A49" s="20">
        <v>38</v>
      </c>
      <c r="B49" s="28" t="s">
        <v>64</v>
      </c>
      <c r="C49" s="29" t="s">
        <v>3</v>
      </c>
      <c r="D49" s="30">
        <v>100</v>
      </c>
      <c r="E49" s="30"/>
      <c r="F49" s="30"/>
    </row>
    <row r="50" spans="1:6" ht="12.75">
      <c r="A50" s="20">
        <v>39</v>
      </c>
      <c r="B50" s="28" t="s">
        <v>65</v>
      </c>
      <c r="C50" s="29" t="s">
        <v>3</v>
      </c>
      <c r="D50" s="38">
        <f>(D48+D49)*1.2/0.15</f>
        <v>928</v>
      </c>
      <c r="E50" s="30"/>
      <c r="F50" s="30"/>
    </row>
    <row r="51" spans="1:6" ht="12.75">
      <c r="A51" s="20">
        <v>40</v>
      </c>
      <c r="B51" s="28" t="s">
        <v>66</v>
      </c>
      <c r="C51" s="29" t="s">
        <v>3</v>
      </c>
      <c r="D51" s="38">
        <f>(D48+D49)*1.2/3</f>
        <v>46.4</v>
      </c>
      <c r="E51" s="30"/>
      <c r="F51" s="30"/>
    </row>
    <row r="52" spans="1:6" ht="12.75">
      <c r="A52" s="59" t="s">
        <v>98</v>
      </c>
      <c r="B52" s="60"/>
      <c r="C52" s="60"/>
      <c r="D52" s="60"/>
      <c r="E52" s="61"/>
      <c r="F52" s="31"/>
    </row>
    <row r="53" spans="1:6" ht="12.75">
      <c r="A53" s="63" t="s">
        <v>67</v>
      </c>
      <c r="B53" s="64"/>
      <c r="C53" s="64"/>
      <c r="D53" s="64"/>
      <c r="E53" s="64"/>
      <c r="F53" s="65"/>
    </row>
    <row r="54" spans="1:6" ht="39">
      <c r="A54" s="24">
        <v>41</v>
      </c>
      <c r="B54" s="25" t="s">
        <v>68</v>
      </c>
      <c r="C54" s="26" t="s">
        <v>20</v>
      </c>
      <c r="D54" s="27">
        <f>12*48</f>
        <v>576</v>
      </c>
      <c r="E54" s="27"/>
      <c r="F54" s="27"/>
    </row>
    <row r="55" spans="1:6" ht="12.75">
      <c r="A55" s="24">
        <v>42</v>
      </c>
      <c r="B55" s="25" t="s">
        <v>69</v>
      </c>
      <c r="C55" s="26" t="s">
        <v>20</v>
      </c>
      <c r="D55" s="27">
        <f>(12+48+12+48)*0.6</f>
        <v>72</v>
      </c>
      <c r="E55" s="27"/>
      <c r="F55" s="27"/>
    </row>
    <row r="56" spans="1:6" ht="12.75">
      <c r="A56" s="20">
        <v>43</v>
      </c>
      <c r="B56" s="28" t="s">
        <v>70</v>
      </c>
      <c r="C56" s="29" t="s">
        <v>20</v>
      </c>
      <c r="D56" s="30">
        <f>D55*1.1</f>
        <v>79.2</v>
      </c>
      <c r="E56" s="30"/>
      <c r="F56" s="30"/>
    </row>
    <row r="57" spans="1:6" ht="12.75">
      <c r="A57" s="20">
        <v>44</v>
      </c>
      <c r="B57" s="28" t="s">
        <v>71</v>
      </c>
      <c r="C57" s="29" t="s">
        <v>3</v>
      </c>
      <c r="D57" s="38">
        <f>120/0.3</f>
        <v>400</v>
      </c>
      <c r="E57" s="30"/>
      <c r="F57" s="30"/>
    </row>
    <row r="58" spans="1:6" ht="12.75">
      <c r="A58" s="20">
        <v>45</v>
      </c>
      <c r="B58" s="28" t="s">
        <v>72</v>
      </c>
      <c r="C58" s="29" t="s">
        <v>3</v>
      </c>
      <c r="D58" s="38">
        <f>D57</f>
        <v>400</v>
      </c>
      <c r="E58" s="30"/>
      <c r="F58" s="30"/>
    </row>
    <row r="59" spans="1:6" ht="26.25">
      <c r="A59" s="24">
        <v>46</v>
      </c>
      <c r="B59" s="25" t="s">
        <v>73</v>
      </c>
      <c r="C59" s="26" t="s">
        <v>20</v>
      </c>
      <c r="D59" s="27">
        <f>D55</f>
        <v>72</v>
      </c>
      <c r="E59" s="27"/>
      <c r="F59" s="27"/>
    </row>
    <row r="60" spans="1:6" ht="12.75">
      <c r="A60" s="20">
        <v>47</v>
      </c>
      <c r="B60" s="28" t="s">
        <v>74</v>
      </c>
      <c r="C60" s="29" t="s">
        <v>37</v>
      </c>
      <c r="D60" s="30">
        <f>D59*0.1*1.05</f>
        <v>7.5600000000000005</v>
      </c>
      <c r="E60" s="30"/>
      <c r="F60" s="30"/>
    </row>
    <row r="61" spans="1:6" ht="12.75">
      <c r="A61" s="20">
        <v>48</v>
      </c>
      <c r="B61" s="28" t="s">
        <v>75</v>
      </c>
      <c r="C61" s="29" t="s">
        <v>3</v>
      </c>
      <c r="D61" s="38">
        <f>D59*3.3</f>
        <v>237.6</v>
      </c>
      <c r="E61" s="30"/>
      <c r="F61" s="30"/>
    </row>
    <row r="62" spans="1:6" ht="12.75">
      <c r="A62" s="20">
        <v>49</v>
      </c>
      <c r="B62" s="28" t="s">
        <v>76</v>
      </c>
      <c r="C62" s="29" t="s">
        <v>3</v>
      </c>
      <c r="D62" s="38">
        <f>D61/2</f>
        <v>118.8</v>
      </c>
      <c r="E62" s="30"/>
      <c r="F62" s="30"/>
    </row>
    <row r="63" spans="1:6" ht="12.75">
      <c r="A63" s="20">
        <v>50</v>
      </c>
      <c r="B63" s="28" t="s">
        <v>71</v>
      </c>
      <c r="C63" s="29" t="s">
        <v>3</v>
      </c>
      <c r="D63" s="38">
        <f>D61/2</f>
        <v>118.8</v>
      </c>
      <c r="E63" s="30"/>
      <c r="F63" s="30"/>
    </row>
    <row r="64" spans="1:6" ht="12.75">
      <c r="A64" s="24">
        <v>51</v>
      </c>
      <c r="B64" s="25" t="s">
        <v>140</v>
      </c>
      <c r="C64" s="26" t="s">
        <v>20</v>
      </c>
      <c r="D64" s="27">
        <f>12*48</f>
        <v>576</v>
      </c>
      <c r="E64" s="27"/>
      <c r="F64" s="27"/>
    </row>
    <row r="65" spans="1:6" ht="12.75">
      <c r="A65" s="20">
        <v>52</v>
      </c>
      <c r="B65" s="28" t="s">
        <v>141</v>
      </c>
      <c r="C65" s="29" t="s">
        <v>20</v>
      </c>
      <c r="D65" s="30">
        <f>D64*1.15</f>
        <v>662.4</v>
      </c>
      <c r="E65" s="30"/>
      <c r="F65" s="30"/>
    </row>
    <row r="66" spans="1:6" ht="12.75">
      <c r="A66" s="20">
        <v>53</v>
      </c>
      <c r="B66" s="28" t="s">
        <v>75</v>
      </c>
      <c r="C66" s="29" t="s">
        <v>3</v>
      </c>
      <c r="D66" s="38">
        <f>D64*1</f>
        <v>576</v>
      </c>
      <c r="E66" s="30"/>
      <c r="F66" s="30"/>
    </row>
    <row r="67" spans="1:6" ht="12.75">
      <c r="A67" s="20">
        <v>54</v>
      </c>
      <c r="B67" s="28" t="s">
        <v>71</v>
      </c>
      <c r="C67" s="29" t="s">
        <v>3</v>
      </c>
      <c r="D67" s="38">
        <f>D66</f>
        <v>576</v>
      </c>
      <c r="E67" s="30"/>
      <c r="F67" s="30"/>
    </row>
    <row r="68" spans="1:6" ht="12.75">
      <c r="A68" s="20">
        <v>55</v>
      </c>
      <c r="B68" s="28" t="s">
        <v>77</v>
      </c>
      <c r="C68" s="29" t="s">
        <v>3</v>
      </c>
      <c r="D68" s="38">
        <v>6</v>
      </c>
      <c r="E68" s="30"/>
      <c r="F68" s="30"/>
    </row>
    <row r="69" spans="1:6" ht="12.75">
      <c r="A69" s="24">
        <v>56</v>
      </c>
      <c r="B69" s="25" t="s">
        <v>80</v>
      </c>
      <c r="C69" s="26" t="s">
        <v>22</v>
      </c>
      <c r="D69" s="27">
        <f>12+48+12+48</f>
        <v>120</v>
      </c>
      <c r="E69" s="27"/>
      <c r="F69" s="27"/>
    </row>
    <row r="70" spans="1:6" ht="12.75">
      <c r="A70" s="20">
        <v>57</v>
      </c>
      <c r="B70" s="28" t="s">
        <v>81</v>
      </c>
      <c r="C70" s="29" t="s">
        <v>3</v>
      </c>
      <c r="D70" s="38">
        <f>96/0.95</f>
        <v>101.05263157894737</v>
      </c>
      <c r="E70" s="30"/>
      <c r="F70" s="30"/>
    </row>
    <row r="71" spans="1:6" ht="12.75">
      <c r="A71" s="20">
        <v>58</v>
      </c>
      <c r="B71" s="28" t="s">
        <v>82</v>
      </c>
      <c r="C71" s="29" t="s">
        <v>3</v>
      </c>
      <c r="D71" s="38">
        <f>24/0.95</f>
        <v>25.263157894736842</v>
      </c>
      <c r="E71" s="30"/>
      <c r="F71" s="30"/>
    </row>
    <row r="72" spans="1:6" ht="26.25">
      <c r="A72" s="20">
        <v>59</v>
      </c>
      <c r="B72" s="28" t="s">
        <v>83</v>
      </c>
      <c r="C72" s="29" t="s">
        <v>3</v>
      </c>
      <c r="D72" s="38">
        <f>D69/0.15</f>
        <v>800</v>
      </c>
      <c r="E72" s="30"/>
      <c r="F72" s="30"/>
    </row>
    <row r="73" spans="1:6" ht="12.75">
      <c r="A73" s="24">
        <v>60</v>
      </c>
      <c r="B73" s="25" t="s">
        <v>84</v>
      </c>
      <c r="C73" s="26" t="s">
        <v>20</v>
      </c>
      <c r="D73" s="27">
        <f>D64</f>
        <v>576</v>
      </c>
      <c r="E73" s="27"/>
      <c r="F73" s="27"/>
    </row>
    <row r="74" spans="1:6" ht="26.25">
      <c r="A74" s="20">
        <v>61</v>
      </c>
      <c r="B74" s="28" t="s">
        <v>85</v>
      </c>
      <c r="C74" s="29" t="s">
        <v>20</v>
      </c>
      <c r="D74" s="30">
        <f>D73*1.1</f>
        <v>633.6</v>
      </c>
      <c r="E74" s="30"/>
      <c r="F74" s="30"/>
    </row>
    <row r="75" spans="1:6" ht="26.25">
      <c r="A75" s="20">
        <v>62</v>
      </c>
      <c r="B75" s="28" t="s">
        <v>86</v>
      </c>
      <c r="C75" s="29" t="s">
        <v>20</v>
      </c>
      <c r="D75" s="30">
        <f>D74*0.2</f>
        <v>126.72000000000001</v>
      </c>
      <c r="E75" s="30"/>
      <c r="F75" s="30"/>
    </row>
    <row r="76" spans="1:6" ht="26.25">
      <c r="A76" s="20">
        <v>63</v>
      </c>
      <c r="B76" s="28" t="s">
        <v>87</v>
      </c>
      <c r="C76" s="29" t="s">
        <v>20</v>
      </c>
      <c r="D76" s="30">
        <v>10</v>
      </c>
      <c r="E76" s="30"/>
      <c r="F76" s="30"/>
    </row>
    <row r="77" spans="1:6" ht="12.75">
      <c r="A77" s="20">
        <v>64</v>
      </c>
      <c r="B77" s="28" t="s">
        <v>75</v>
      </c>
      <c r="C77" s="29" t="s">
        <v>3</v>
      </c>
      <c r="D77" s="38">
        <f>D73*9.3</f>
        <v>5356.8</v>
      </c>
      <c r="E77" s="30"/>
      <c r="F77" s="30"/>
    </row>
    <row r="78" spans="1:6" ht="12.75">
      <c r="A78" s="20">
        <v>65</v>
      </c>
      <c r="B78" s="28" t="s">
        <v>71</v>
      </c>
      <c r="C78" s="29" t="s">
        <v>3</v>
      </c>
      <c r="D78" s="38">
        <f>D77</f>
        <v>5356.8</v>
      </c>
      <c r="E78" s="30"/>
      <c r="F78" s="30"/>
    </row>
    <row r="79" spans="1:6" ht="12.75">
      <c r="A79" s="20">
        <v>66</v>
      </c>
      <c r="B79" s="28" t="s">
        <v>49</v>
      </c>
      <c r="C79" s="29" t="s">
        <v>20</v>
      </c>
      <c r="D79" s="30">
        <f>D73</f>
        <v>576</v>
      </c>
      <c r="E79" s="30"/>
      <c r="F79" s="30"/>
    </row>
    <row r="80" spans="1:6" ht="12.75">
      <c r="A80" s="59" t="s">
        <v>99</v>
      </c>
      <c r="B80" s="60"/>
      <c r="C80" s="60"/>
      <c r="D80" s="60"/>
      <c r="E80" s="61"/>
      <c r="F80" s="31"/>
    </row>
    <row r="81" spans="1:6" ht="12.75">
      <c r="A81" s="63" t="s">
        <v>88</v>
      </c>
      <c r="B81" s="64"/>
      <c r="C81" s="64"/>
      <c r="D81" s="64"/>
      <c r="E81" s="64"/>
      <c r="F81" s="65"/>
    </row>
    <row r="82" spans="1:6" ht="39">
      <c r="A82" s="24">
        <v>67</v>
      </c>
      <c r="B82" s="25" t="s">
        <v>89</v>
      </c>
      <c r="C82" s="26" t="s">
        <v>20</v>
      </c>
      <c r="D82" s="27">
        <f>0.36*35</f>
        <v>12.6</v>
      </c>
      <c r="E82" s="27"/>
      <c r="F82" s="27"/>
    </row>
    <row r="83" spans="1:6" ht="39">
      <c r="A83" s="20">
        <v>68</v>
      </c>
      <c r="B83" s="28" t="s">
        <v>43</v>
      </c>
      <c r="C83" s="32" t="s">
        <v>44</v>
      </c>
      <c r="D83" s="33">
        <f>D82*0.02</f>
        <v>0.252</v>
      </c>
      <c r="E83" s="33"/>
      <c r="F83" s="33"/>
    </row>
    <row r="84" spans="1:6" ht="26.25">
      <c r="A84" s="24">
        <v>69</v>
      </c>
      <c r="B84" s="25" t="s">
        <v>45</v>
      </c>
      <c r="C84" s="26" t="s">
        <v>20</v>
      </c>
      <c r="D84" s="27">
        <f>0.36*35</f>
        <v>12.6</v>
      </c>
      <c r="E84" s="27"/>
      <c r="F84" s="27"/>
    </row>
    <row r="85" spans="1:6" ht="26.25">
      <c r="A85" s="34">
        <v>70</v>
      </c>
      <c r="B85" s="35" t="s">
        <v>46</v>
      </c>
      <c r="C85" s="32" t="s">
        <v>47</v>
      </c>
      <c r="D85" s="33">
        <f>D84*0.48</f>
        <v>6.048</v>
      </c>
      <c r="E85" s="21"/>
      <c r="F85" s="33"/>
    </row>
    <row r="86" spans="1:6" ht="12.75">
      <c r="A86" s="34">
        <v>71</v>
      </c>
      <c r="B86" s="36" t="s">
        <v>48</v>
      </c>
      <c r="C86" s="32" t="s">
        <v>47</v>
      </c>
      <c r="D86" s="33">
        <f>D85*0.1</f>
        <v>0.6048</v>
      </c>
      <c r="E86" s="21"/>
      <c r="F86" s="33"/>
    </row>
    <row r="87" spans="1:6" ht="12.75">
      <c r="A87" s="24">
        <v>72</v>
      </c>
      <c r="B87" s="25" t="s">
        <v>90</v>
      </c>
      <c r="C87" s="26" t="s">
        <v>44</v>
      </c>
      <c r="D87" s="27">
        <v>0.36</v>
      </c>
      <c r="E87" s="27"/>
      <c r="F87" s="27"/>
    </row>
    <row r="88" spans="1:6" ht="12.75">
      <c r="A88" s="16">
        <v>73</v>
      </c>
      <c r="B88" s="28" t="s">
        <v>91</v>
      </c>
      <c r="C88" s="29" t="s">
        <v>44</v>
      </c>
      <c r="D88" s="39">
        <f>5.6*2.5/1000</f>
        <v>0.014</v>
      </c>
      <c r="E88" s="30"/>
      <c r="F88" s="30"/>
    </row>
    <row r="89" spans="1:6" ht="12.75">
      <c r="A89" s="20">
        <v>74</v>
      </c>
      <c r="B89" s="28" t="s">
        <v>56</v>
      </c>
      <c r="C89" s="29" t="s">
        <v>47</v>
      </c>
      <c r="D89" s="21">
        <f>D87*1%*1000</f>
        <v>3.6</v>
      </c>
      <c r="E89" s="21"/>
      <c r="F89" s="30"/>
    </row>
    <row r="90" spans="1:6" ht="26.25">
      <c r="A90" s="20">
        <v>75</v>
      </c>
      <c r="B90" s="35" t="s">
        <v>46</v>
      </c>
      <c r="C90" s="29" t="s">
        <v>47</v>
      </c>
      <c r="D90" s="21">
        <v>1</v>
      </c>
      <c r="E90" s="21"/>
      <c r="F90" s="30"/>
    </row>
    <row r="91" spans="1:6" ht="12.75">
      <c r="A91" s="20">
        <v>76</v>
      </c>
      <c r="B91" s="36" t="s">
        <v>48</v>
      </c>
      <c r="C91" s="29" t="s">
        <v>47</v>
      </c>
      <c r="D91" s="21">
        <f>D90*0.1</f>
        <v>0.1</v>
      </c>
      <c r="E91" s="21"/>
      <c r="F91" s="30"/>
    </row>
    <row r="92" spans="1:6" ht="12.75">
      <c r="A92" s="20">
        <v>77</v>
      </c>
      <c r="B92" s="28" t="s">
        <v>49</v>
      </c>
      <c r="C92" s="29" t="s">
        <v>44</v>
      </c>
      <c r="D92" s="30">
        <f>D87</f>
        <v>0.36</v>
      </c>
      <c r="E92" s="30"/>
      <c r="F92" s="30"/>
    </row>
    <row r="93" spans="1:6" ht="12.75">
      <c r="A93" s="59" t="s">
        <v>100</v>
      </c>
      <c r="B93" s="60"/>
      <c r="C93" s="60"/>
      <c r="D93" s="60"/>
      <c r="E93" s="61"/>
      <c r="F93" s="31"/>
    </row>
    <row r="94" spans="1:6" ht="12.75">
      <c r="A94" s="56" t="s">
        <v>92</v>
      </c>
      <c r="B94" s="57"/>
      <c r="C94" s="57"/>
      <c r="D94" s="57"/>
      <c r="E94" s="58"/>
      <c r="F94" s="30"/>
    </row>
    <row r="95" spans="1:6" ht="12.75">
      <c r="A95" s="56" t="s">
        <v>93</v>
      </c>
      <c r="B95" s="57"/>
      <c r="C95" s="57"/>
      <c r="D95" s="57"/>
      <c r="E95" s="58"/>
      <c r="F95" s="30"/>
    </row>
    <row r="96" spans="1:6" ht="12.75">
      <c r="A96" s="59" t="s">
        <v>94</v>
      </c>
      <c r="B96" s="60"/>
      <c r="C96" s="60"/>
      <c r="D96" s="60"/>
      <c r="E96" s="61"/>
      <c r="F96" s="31"/>
    </row>
    <row r="97" spans="2:6" ht="12.75">
      <c r="B97" s="40"/>
      <c r="C97" s="41"/>
      <c r="D97" s="42"/>
      <c r="E97" s="11"/>
      <c r="F97" s="7"/>
    </row>
    <row r="98" spans="2:6" ht="12.75">
      <c r="B98" s="5"/>
      <c r="C98" s="6"/>
      <c r="D98" s="4"/>
      <c r="F98" s="7"/>
    </row>
    <row r="99" spans="1:6" ht="12.75">
      <c r="A99" s="73" t="s">
        <v>108</v>
      </c>
      <c r="B99" s="73"/>
      <c r="C99" s="73"/>
      <c r="D99" s="73"/>
      <c r="F99" s="17"/>
    </row>
    <row r="100" spans="1:6" ht="12.75">
      <c r="A100" s="18"/>
      <c r="B100" s="18"/>
      <c r="C100" s="43"/>
      <c r="D100" s="43"/>
      <c r="E100" s="1"/>
      <c r="F100" s="1"/>
    </row>
    <row r="101" spans="2:6" ht="12.75">
      <c r="B101" s="1"/>
      <c r="D101" s="1"/>
      <c r="E101" s="1"/>
      <c r="F101" s="1"/>
    </row>
  </sheetData>
  <sheetProtection/>
  <mergeCells count="17">
    <mergeCell ref="A81:F81"/>
    <mergeCell ref="A4:F4"/>
    <mergeCell ref="A5:F5"/>
    <mergeCell ref="A7:F7"/>
    <mergeCell ref="E18:F18"/>
    <mergeCell ref="A19:E19"/>
    <mergeCell ref="A20:F20"/>
    <mergeCell ref="A93:E93"/>
    <mergeCell ref="A94:E94"/>
    <mergeCell ref="A95:E95"/>
    <mergeCell ref="A96:E96"/>
    <mergeCell ref="A99:D99"/>
    <mergeCell ref="A27:E27"/>
    <mergeCell ref="A28:F28"/>
    <mergeCell ref="A52:E52"/>
    <mergeCell ref="A53:F53"/>
    <mergeCell ref="A80:E80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34">
      <selection activeCell="B49" sqref="B49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16</v>
      </c>
      <c r="C2" s="8"/>
    </row>
    <row r="3" ht="12.75"/>
    <row r="4" spans="1:6" ht="15.75">
      <c r="A4" s="66" t="s">
        <v>175</v>
      </c>
      <c r="B4" s="66"/>
      <c r="C4" s="66"/>
      <c r="D4" s="66"/>
      <c r="E4" s="66"/>
      <c r="F4" s="66"/>
    </row>
    <row r="5" spans="1:6" ht="36" customHeight="1">
      <c r="A5" s="67" t="s">
        <v>176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>
        <v>1</v>
      </c>
      <c r="B8" s="25" t="s">
        <v>19</v>
      </c>
      <c r="C8" s="26" t="s">
        <v>20</v>
      </c>
      <c r="D8" s="27">
        <f>(13+49+13+49)*4.5</f>
        <v>558</v>
      </c>
      <c r="E8" s="27"/>
      <c r="F8" s="27"/>
    </row>
    <row r="9" spans="1:6" ht="51">
      <c r="A9" s="24">
        <v>2</v>
      </c>
      <c r="B9" s="25" t="s">
        <v>21</v>
      </c>
      <c r="C9" s="26" t="s">
        <v>22</v>
      </c>
      <c r="D9" s="27">
        <f>12+48+12+48</f>
        <v>120</v>
      </c>
      <c r="E9" s="27"/>
      <c r="F9" s="27"/>
    </row>
    <row r="10" spans="1:6" ht="38.25">
      <c r="A10" s="24">
        <v>3</v>
      </c>
      <c r="B10" s="25" t="s">
        <v>23</v>
      </c>
      <c r="C10" s="26" t="s">
        <v>22</v>
      </c>
      <c r="D10" s="27">
        <f>12+48+12+48</f>
        <v>120</v>
      </c>
      <c r="E10" s="27"/>
      <c r="F10" s="27"/>
    </row>
    <row r="11" spans="1:6" ht="38.25">
      <c r="A11" s="24">
        <v>4</v>
      </c>
      <c r="B11" s="25" t="s">
        <v>24</v>
      </c>
      <c r="C11" s="26" t="s">
        <v>22</v>
      </c>
      <c r="D11" s="27">
        <f>12.6+48+12.6+48</f>
        <v>121.2</v>
      </c>
      <c r="E11" s="27"/>
      <c r="F11" s="27"/>
    </row>
    <row r="12" spans="1:6" ht="38.25">
      <c r="A12" s="24">
        <v>5</v>
      </c>
      <c r="B12" s="25" t="s">
        <v>104</v>
      </c>
      <c r="C12" s="26" t="s">
        <v>20</v>
      </c>
      <c r="D12" s="27">
        <f>48*3.4*2</f>
        <v>326.4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3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40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39</v>
      </c>
      <c r="B19" s="60"/>
      <c r="C19" s="60"/>
      <c r="D19" s="60"/>
      <c r="E19" s="61"/>
      <c r="F19" s="31"/>
    </row>
    <row r="20" spans="1:6" ht="12.75">
      <c r="A20" s="63" t="s">
        <v>102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11.3*35+32*26.157+16*6</f>
        <v>1328.524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26.57048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11.3*35</f>
        <v>395.5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189.84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18.984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1328.524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</f>
        <v>2.95014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f>418*6.73/1000</f>
        <v>2.81314</v>
      </c>
      <c r="E30" s="21"/>
      <c r="F30" s="30"/>
    </row>
    <row r="31" spans="1:6" ht="12.75">
      <c r="A31" s="20">
        <v>20</v>
      </c>
      <c r="B31" s="36" t="s">
        <v>54</v>
      </c>
      <c r="C31" s="29" t="s">
        <v>44</v>
      </c>
      <c r="D31" s="37">
        <v>0.137</v>
      </c>
      <c r="E31" s="21"/>
      <c r="F31" s="30"/>
    </row>
    <row r="32" spans="1:6" ht="25.5">
      <c r="A32" s="20">
        <v>21</v>
      </c>
      <c r="B32" s="35" t="s">
        <v>46</v>
      </c>
      <c r="C32" s="29" t="s">
        <v>47</v>
      </c>
      <c r="D32" s="21">
        <f>D29*35*0.48</f>
        <v>49.562352000000004</v>
      </c>
      <c r="E32" s="21"/>
      <c r="F32" s="30"/>
    </row>
    <row r="33" spans="1:6" ht="12.75">
      <c r="A33" s="20">
        <v>22</v>
      </c>
      <c r="B33" s="36" t="s">
        <v>48</v>
      </c>
      <c r="C33" s="29" t="s">
        <v>47</v>
      </c>
      <c r="D33" s="21">
        <f>D32*0.1</f>
        <v>4.956235200000001</v>
      </c>
      <c r="E33" s="21"/>
      <c r="F33" s="30"/>
    </row>
    <row r="34" spans="1:6" ht="12.75">
      <c r="A34" s="24">
        <v>23</v>
      </c>
      <c r="B34" s="25" t="s">
        <v>55</v>
      </c>
      <c r="C34" s="26" t="s">
        <v>44</v>
      </c>
      <c r="D34" s="27">
        <f>D29</f>
        <v>2.95014</v>
      </c>
      <c r="E34" s="27"/>
      <c r="F34" s="27"/>
    </row>
    <row r="35" spans="1:6" ht="12.75">
      <c r="A35" s="20">
        <v>24</v>
      </c>
      <c r="B35" s="28" t="s">
        <v>56</v>
      </c>
      <c r="C35" s="29" t="s">
        <v>47</v>
      </c>
      <c r="D35" s="21">
        <f>D34*1%*1000</f>
        <v>29.501400000000004</v>
      </c>
      <c r="E35" s="21"/>
      <c r="F35" s="30"/>
    </row>
    <row r="36" spans="1:6" ht="25.5">
      <c r="A36" s="20">
        <v>25</v>
      </c>
      <c r="B36" s="35" t="s">
        <v>46</v>
      </c>
      <c r="C36" s="29" t="s">
        <v>47</v>
      </c>
      <c r="D36" s="21">
        <f>D35*35*0.48</f>
        <v>495.6235200000001</v>
      </c>
      <c r="E36" s="21"/>
      <c r="F36" s="30"/>
    </row>
    <row r="37" spans="1:6" ht="12.75">
      <c r="A37" s="20">
        <v>26</v>
      </c>
      <c r="B37" s="36" t="s">
        <v>48</v>
      </c>
      <c r="C37" s="29" t="s">
        <v>47</v>
      </c>
      <c r="D37" s="21">
        <f>D36*0.1</f>
        <v>49.56235200000001</v>
      </c>
      <c r="E37" s="21"/>
      <c r="F37" s="30"/>
    </row>
    <row r="38" spans="1:6" ht="12.75">
      <c r="A38" s="20">
        <v>27</v>
      </c>
      <c r="B38" s="28" t="s">
        <v>49</v>
      </c>
      <c r="C38" s="29" t="s">
        <v>44</v>
      </c>
      <c r="D38" s="30">
        <f>D34</f>
        <v>2.95014</v>
      </c>
      <c r="E38" s="30"/>
      <c r="F38" s="30"/>
    </row>
    <row r="39" spans="1:6" ht="25.5">
      <c r="A39" s="24">
        <v>28</v>
      </c>
      <c r="B39" s="25" t="s">
        <v>58</v>
      </c>
      <c r="C39" s="26" t="s">
        <v>20</v>
      </c>
      <c r="D39" s="27">
        <f>D40+D41+D42</f>
        <v>565.4642</v>
      </c>
      <c r="E39" s="27"/>
      <c r="F39" s="27"/>
    </row>
    <row r="40" spans="1:6" ht="12.75">
      <c r="A40" s="20">
        <v>29</v>
      </c>
      <c r="B40" s="35" t="s">
        <v>148</v>
      </c>
      <c r="C40" s="48" t="s">
        <v>20</v>
      </c>
      <c r="D40" s="21">
        <f>1.19*4.64*22</f>
        <v>121.47519999999999</v>
      </c>
      <c r="E40" s="30"/>
      <c r="F40" s="30"/>
    </row>
    <row r="41" spans="1:6" ht="12.75">
      <c r="A41" s="20">
        <v>30</v>
      </c>
      <c r="B41" s="35" t="s">
        <v>193</v>
      </c>
      <c r="C41" s="48" t="s">
        <v>20</v>
      </c>
      <c r="D41" s="21">
        <f>1.19*4.55*78</f>
        <v>422.33099999999996</v>
      </c>
      <c r="E41" s="30"/>
      <c r="F41" s="30"/>
    </row>
    <row r="42" spans="1:6" ht="12.75">
      <c r="A42" s="20">
        <v>31</v>
      </c>
      <c r="B42" s="49" t="s">
        <v>195</v>
      </c>
      <c r="C42" s="50" t="s">
        <v>20</v>
      </c>
      <c r="D42" s="51">
        <f>1.19*4.55*4</f>
        <v>21.657999999999998</v>
      </c>
      <c r="E42" s="30"/>
      <c r="F42" s="30"/>
    </row>
    <row r="43" spans="1:6" ht="12.75">
      <c r="A43" s="20">
        <v>32</v>
      </c>
      <c r="B43" s="35" t="s">
        <v>60</v>
      </c>
      <c r="C43" s="48" t="s">
        <v>3</v>
      </c>
      <c r="D43" s="52">
        <f>D39*3</f>
        <v>1696.3926000000001</v>
      </c>
      <c r="E43" s="30"/>
      <c r="F43" s="30"/>
    </row>
    <row r="44" spans="1:6" ht="12.75">
      <c r="A44" s="20">
        <v>33</v>
      </c>
      <c r="B44" s="28" t="s">
        <v>61</v>
      </c>
      <c r="C44" s="29" t="s">
        <v>22</v>
      </c>
      <c r="D44" s="30">
        <v>420</v>
      </c>
      <c r="E44" s="30"/>
      <c r="F44" s="30"/>
    </row>
    <row r="45" spans="1:6" ht="12.75">
      <c r="A45" s="20">
        <v>34</v>
      </c>
      <c r="B45" s="28" t="s">
        <v>62</v>
      </c>
      <c r="C45" s="29" t="s">
        <v>3</v>
      </c>
      <c r="D45" s="30">
        <v>17</v>
      </c>
      <c r="E45" s="30"/>
      <c r="F45" s="30"/>
    </row>
    <row r="46" spans="1:6" ht="26.25">
      <c r="A46" s="20">
        <v>35</v>
      </c>
      <c r="B46" s="28" t="s">
        <v>63</v>
      </c>
      <c r="C46" s="29" t="s">
        <v>3</v>
      </c>
      <c r="D46" s="30">
        <v>16</v>
      </c>
      <c r="E46" s="30"/>
      <c r="F46" s="30"/>
    </row>
    <row r="47" spans="1:6" ht="26.25">
      <c r="A47" s="20">
        <v>36</v>
      </c>
      <c r="B47" s="28" t="s">
        <v>64</v>
      </c>
      <c r="C47" s="29" t="s">
        <v>3</v>
      </c>
      <c r="D47" s="30">
        <f>(12+48+48+12+48+48)/1.2</f>
        <v>180</v>
      </c>
      <c r="E47" s="30"/>
      <c r="F47" s="30"/>
    </row>
    <row r="48" spans="1:6" ht="12.75">
      <c r="A48" s="20">
        <v>37</v>
      </c>
      <c r="B48" s="28" t="s">
        <v>65</v>
      </c>
      <c r="C48" s="29" t="s">
        <v>3</v>
      </c>
      <c r="D48" s="38">
        <f>(D46+D47)*1.2/0.15</f>
        <v>1568</v>
      </c>
      <c r="E48" s="30"/>
      <c r="F48" s="30"/>
    </row>
    <row r="49" spans="1:6" ht="12.75">
      <c r="A49" s="20">
        <v>38</v>
      </c>
      <c r="B49" s="28" t="s">
        <v>66</v>
      </c>
      <c r="C49" s="29" t="s">
        <v>3</v>
      </c>
      <c r="D49" s="38">
        <f>(D46+D47)*1.2/6</f>
        <v>39.199999999999996</v>
      </c>
      <c r="E49" s="30"/>
      <c r="F49" s="30"/>
    </row>
    <row r="50" spans="1:6" ht="12.75">
      <c r="A50" s="59" t="s">
        <v>98</v>
      </c>
      <c r="B50" s="60"/>
      <c r="C50" s="60"/>
      <c r="D50" s="60"/>
      <c r="E50" s="61"/>
      <c r="F50" s="31"/>
    </row>
    <row r="51" spans="1:6" ht="12.75">
      <c r="A51" s="63" t="s">
        <v>67</v>
      </c>
      <c r="B51" s="64"/>
      <c r="C51" s="64"/>
      <c r="D51" s="64"/>
      <c r="E51" s="64"/>
      <c r="F51" s="65"/>
    </row>
    <row r="52" spans="1:6" ht="39">
      <c r="A52" s="24">
        <v>39</v>
      </c>
      <c r="B52" s="25" t="s">
        <v>68</v>
      </c>
      <c r="C52" s="26" t="s">
        <v>20</v>
      </c>
      <c r="D52" s="27">
        <f>12*48</f>
        <v>576</v>
      </c>
      <c r="E52" s="27"/>
      <c r="F52" s="27"/>
    </row>
    <row r="53" spans="1:6" ht="12.75">
      <c r="A53" s="24">
        <v>40</v>
      </c>
      <c r="B53" s="25" t="s">
        <v>69</v>
      </c>
      <c r="C53" s="26" t="s">
        <v>20</v>
      </c>
      <c r="D53" s="27">
        <f>(12+48+12+48)*0.6</f>
        <v>72</v>
      </c>
      <c r="E53" s="27"/>
      <c r="F53" s="27"/>
    </row>
    <row r="54" spans="1:6" ht="12.75">
      <c r="A54" s="20">
        <v>41</v>
      </c>
      <c r="B54" s="28" t="s">
        <v>70</v>
      </c>
      <c r="C54" s="29" t="s">
        <v>20</v>
      </c>
      <c r="D54" s="30">
        <f>D53*1.1</f>
        <v>79.2</v>
      </c>
      <c r="E54" s="30"/>
      <c r="F54" s="30"/>
    </row>
    <row r="55" spans="1:6" ht="12.75">
      <c r="A55" s="20">
        <v>42</v>
      </c>
      <c r="B55" s="28" t="s">
        <v>71</v>
      </c>
      <c r="C55" s="29" t="s">
        <v>3</v>
      </c>
      <c r="D55" s="38">
        <f>120/0.3</f>
        <v>400</v>
      </c>
      <c r="E55" s="30"/>
      <c r="F55" s="30"/>
    </row>
    <row r="56" spans="1:6" ht="12.75">
      <c r="A56" s="20">
        <v>43</v>
      </c>
      <c r="B56" s="28" t="s">
        <v>72</v>
      </c>
      <c r="C56" s="29" t="s">
        <v>3</v>
      </c>
      <c r="D56" s="38">
        <f>D55</f>
        <v>400</v>
      </c>
      <c r="E56" s="30"/>
      <c r="F56" s="30"/>
    </row>
    <row r="57" spans="1:6" ht="12.75">
      <c r="A57" s="24">
        <v>44</v>
      </c>
      <c r="B57" s="25" t="s">
        <v>140</v>
      </c>
      <c r="C57" s="26" t="s">
        <v>20</v>
      </c>
      <c r="D57" s="27">
        <f>12*48</f>
        <v>576</v>
      </c>
      <c r="E57" s="27"/>
      <c r="F57" s="27"/>
    </row>
    <row r="58" spans="1:6" ht="12.75">
      <c r="A58" s="20">
        <v>45</v>
      </c>
      <c r="B58" s="28" t="s">
        <v>152</v>
      </c>
      <c r="C58" s="29" t="s">
        <v>20</v>
      </c>
      <c r="D58" s="30">
        <f>D57*1.15</f>
        <v>662.4</v>
      </c>
      <c r="E58" s="30"/>
      <c r="F58" s="30"/>
    </row>
    <row r="59" spans="1:6" ht="12.75">
      <c r="A59" s="20">
        <v>46</v>
      </c>
      <c r="B59" s="28" t="s">
        <v>75</v>
      </c>
      <c r="C59" s="29" t="s">
        <v>3</v>
      </c>
      <c r="D59" s="38">
        <f>D57*1</f>
        <v>576</v>
      </c>
      <c r="E59" s="30"/>
      <c r="F59" s="30"/>
    </row>
    <row r="60" spans="1:6" ht="12.75">
      <c r="A60" s="20">
        <v>47</v>
      </c>
      <c r="B60" s="28" t="s">
        <v>71</v>
      </c>
      <c r="C60" s="29" t="s">
        <v>3</v>
      </c>
      <c r="D60" s="38">
        <f>D59</f>
        <v>576</v>
      </c>
      <c r="E60" s="30"/>
      <c r="F60" s="30"/>
    </row>
    <row r="61" spans="1:6" ht="12.75">
      <c r="A61" s="24">
        <v>48</v>
      </c>
      <c r="B61" s="25" t="s">
        <v>80</v>
      </c>
      <c r="C61" s="26" t="s">
        <v>22</v>
      </c>
      <c r="D61" s="27">
        <f>12+48+12+48</f>
        <v>120</v>
      </c>
      <c r="E61" s="27"/>
      <c r="F61" s="27"/>
    </row>
    <row r="62" spans="1:6" ht="12.75">
      <c r="A62" s="20">
        <v>49</v>
      </c>
      <c r="B62" s="28" t="s">
        <v>81</v>
      </c>
      <c r="C62" s="29" t="s">
        <v>3</v>
      </c>
      <c r="D62" s="38">
        <f>96/0.95</f>
        <v>101.05263157894737</v>
      </c>
      <c r="E62" s="30"/>
      <c r="F62" s="30"/>
    </row>
    <row r="63" spans="1:6" ht="12.75">
      <c r="A63" s="20">
        <v>50</v>
      </c>
      <c r="B63" s="28" t="s">
        <v>82</v>
      </c>
      <c r="C63" s="29" t="s">
        <v>3</v>
      </c>
      <c r="D63" s="38">
        <f>24/0.95</f>
        <v>25.263157894736842</v>
      </c>
      <c r="E63" s="30"/>
      <c r="F63" s="30"/>
    </row>
    <row r="64" spans="1:6" ht="26.25">
      <c r="A64" s="20">
        <v>51</v>
      </c>
      <c r="B64" s="28" t="s">
        <v>83</v>
      </c>
      <c r="C64" s="29" t="s">
        <v>3</v>
      </c>
      <c r="D64" s="38">
        <f>D61/0.15</f>
        <v>800</v>
      </c>
      <c r="E64" s="30"/>
      <c r="F64" s="30"/>
    </row>
    <row r="65" spans="1:6" ht="12.75">
      <c r="A65" s="24">
        <v>52</v>
      </c>
      <c r="B65" s="25" t="s">
        <v>84</v>
      </c>
      <c r="C65" s="26" t="s">
        <v>20</v>
      </c>
      <c r="D65" s="27">
        <f>D57</f>
        <v>576</v>
      </c>
      <c r="E65" s="27"/>
      <c r="F65" s="27"/>
    </row>
    <row r="66" spans="1:6" ht="26.25">
      <c r="A66" s="20">
        <v>53</v>
      </c>
      <c r="B66" s="28" t="s">
        <v>85</v>
      </c>
      <c r="C66" s="29" t="s">
        <v>20</v>
      </c>
      <c r="D66" s="30">
        <f>D65*1.1</f>
        <v>633.6</v>
      </c>
      <c r="E66" s="30"/>
      <c r="F66" s="30"/>
    </row>
    <row r="67" spans="1:6" ht="26.25">
      <c r="A67" s="20">
        <v>54</v>
      </c>
      <c r="B67" s="28" t="s">
        <v>86</v>
      </c>
      <c r="C67" s="29" t="s">
        <v>20</v>
      </c>
      <c r="D67" s="30">
        <f>D66*0.2</f>
        <v>126.72000000000001</v>
      </c>
      <c r="E67" s="30"/>
      <c r="F67" s="30"/>
    </row>
    <row r="68" spans="1:6" ht="26.25">
      <c r="A68" s="20">
        <v>55</v>
      </c>
      <c r="B68" s="28" t="s">
        <v>87</v>
      </c>
      <c r="C68" s="29" t="s">
        <v>20</v>
      </c>
      <c r="D68" s="30">
        <v>10</v>
      </c>
      <c r="E68" s="30"/>
      <c r="F68" s="30"/>
    </row>
    <row r="69" spans="1:6" ht="12.75">
      <c r="A69" s="20">
        <v>56</v>
      </c>
      <c r="B69" s="28" t="s">
        <v>75</v>
      </c>
      <c r="C69" s="29" t="s">
        <v>3</v>
      </c>
      <c r="D69" s="38">
        <f>D65*9.3</f>
        <v>5356.8</v>
      </c>
      <c r="E69" s="30"/>
      <c r="F69" s="30"/>
    </row>
    <row r="70" spans="1:6" ht="12.75">
      <c r="A70" s="20">
        <v>57</v>
      </c>
      <c r="B70" s="28" t="s">
        <v>71</v>
      </c>
      <c r="C70" s="29" t="s">
        <v>3</v>
      </c>
      <c r="D70" s="38">
        <f>D69</f>
        <v>5356.8</v>
      </c>
      <c r="E70" s="30"/>
      <c r="F70" s="30"/>
    </row>
    <row r="71" spans="1:6" ht="12.75">
      <c r="A71" s="20">
        <v>58</v>
      </c>
      <c r="B71" s="28" t="s">
        <v>49</v>
      </c>
      <c r="C71" s="29" t="s">
        <v>20</v>
      </c>
      <c r="D71" s="30">
        <f>D65</f>
        <v>576</v>
      </c>
      <c r="E71" s="30"/>
      <c r="F71" s="30"/>
    </row>
    <row r="72" spans="1:6" ht="12.75">
      <c r="A72" s="59" t="s">
        <v>99</v>
      </c>
      <c r="B72" s="60"/>
      <c r="C72" s="60"/>
      <c r="D72" s="60"/>
      <c r="E72" s="61"/>
      <c r="F72" s="31"/>
    </row>
    <row r="73" spans="1:6" ht="12.75">
      <c r="A73" s="63" t="s">
        <v>88</v>
      </c>
      <c r="B73" s="64"/>
      <c r="C73" s="64"/>
      <c r="D73" s="64"/>
      <c r="E73" s="64"/>
      <c r="F73" s="65"/>
    </row>
    <row r="74" spans="1:6" ht="39">
      <c r="A74" s="24">
        <v>59</v>
      </c>
      <c r="B74" s="25" t="s">
        <v>89</v>
      </c>
      <c r="C74" s="26" t="s">
        <v>20</v>
      </c>
      <c r="D74" s="27">
        <f>0.36*35</f>
        <v>12.6</v>
      </c>
      <c r="E74" s="27"/>
      <c r="F74" s="27"/>
    </row>
    <row r="75" spans="1:6" ht="39">
      <c r="A75" s="20">
        <v>60</v>
      </c>
      <c r="B75" s="28" t="s">
        <v>43</v>
      </c>
      <c r="C75" s="32" t="s">
        <v>44</v>
      </c>
      <c r="D75" s="33">
        <f>D74*0.02</f>
        <v>0.252</v>
      </c>
      <c r="E75" s="33"/>
      <c r="F75" s="33"/>
    </row>
    <row r="76" spans="1:6" ht="26.25">
      <c r="A76" s="24">
        <v>61</v>
      </c>
      <c r="B76" s="25" t="s">
        <v>45</v>
      </c>
      <c r="C76" s="26" t="s">
        <v>20</v>
      </c>
      <c r="D76" s="27">
        <f>0.36*35</f>
        <v>12.6</v>
      </c>
      <c r="E76" s="27"/>
      <c r="F76" s="27"/>
    </row>
    <row r="77" spans="1:6" ht="26.25">
      <c r="A77" s="34">
        <v>62</v>
      </c>
      <c r="B77" s="35" t="s">
        <v>46</v>
      </c>
      <c r="C77" s="32" t="s">
        <v>47</v>
      </c>
      <c r="D77" s="33">
        <f>D76*0.48</f>
        <v>6.048</v>
      </c>
      <c r="E77" s="21"/>
      <c r="F77" s="33"/>
    </row>
    <row r="78" spans="1:6" ht="12.75">
      <c r="A78" s="34">
        <v>63</v>
      </c>
      <c r="B78" s="36" t="s">
        <v>48</v>
      </c>
      <c r="C78" s="32" t="s">
        <v>47</v>
      </c>
      <c r="D78" s="33">
        <f>D77*0.1</f>
        <v>0.6048</v>
      </c>
      <c r="E78" s="21"/>
      <c r="F78" s="33"/>
    </row>
    <row r="79" spans="1:6" ht="12.75">
      <c r="A79" s="24">
        <v>64</v>
      </c>
      <c r="B79" s="25" t="s">
        <v>90</v>
      </c>
      <c r="C79" s="26" t="s">
        <v>44</v>
      </c>
      <c r="D79" s="27">
        <v>0.36</v>
      </c>
      <c r="E79" s="27"/>
      <c r="F79" s="27"/>
    </row>
    <row r="80" spans="1:6" ht="12.75">
      <c r="A80" s="16">
        <v>65</v>
      </c>
      <c r="B80" s="28" t="s">
        <v>91</v>
      </c>
      <c r="C80" s="29" t="s">
        <v>44</v>
      </c>
      <c r="D80" s="39">
        <f>5.6*2.5/1000</f>
        <v>0.014</v>
      </c>
      <c r="E80" s="30"/>
      <c r="F80" s="30"/>
    </row>
    <row r="81" spans="1:6" ht="12.75">
      <c r="A81" s="20">
        <v>66</v>
      </c>
      <c r="B81" s="28" t="s">
        <v>56</v>
      </c>
      <c r="C81" s="29" t="s">
        <v>47</v>
      </c>
      <c r="D81" s="21">
        <f>D79*1%*1000</f>
        <v>3.6</v>
      </c>
      <c r="E81" s="21"/>
      <c r="F81" s="30"/>
    </row>
    <row r="82" spans="1:6" ht="26.25">
      <c r="A82" s="20">
        <v>67</v>
      </c>
      <c r="B82" s="35" t="s">
        <v>46</v>
      </c>
      <c r="C82" s="29" t="s">
        <v>47</v>
      </c>
      <c r="D82" s="21">
        <v>1</v>
      </c>
      <c r="E82" s="21"/>
      <c r="F82" s="30"/>
    </row>
    <row r="83" spans="1:6" ht="12.75">
      <c r="A83" s="20">
        <v>68</v>
      </c>
      <c r="B83" s="36" t="s">
        <v>48</v>
      </c>
      <c r="C83" s="29" t="s">
        <v>47</v>
      </c>
      <c r="D83" s="21">
        <f>D82*0.1</f>
        <v>0.1</v>
      </c>
      <c r="E83" s="21"/>
      <c r="F83" s="30"/>
    </row>
    <row r="84" spans="1:6" ht="12.75">
      <c r="A84" s="20">
        <v>69</v>
      </c>
      <c r="B84" s="28" t="s">
        <v>49</v>
      </c>
      <c r="C84" s="29" t="s">
        <v>44</v>
      </c>
      <c r="D84" s="30">
        <f>D79</f>
        <v>0.36</v>
      </c>
      <c r="E84" s="30"/>
      <c r="F84" s="30"/>
    </row>
    <row r="85" spans="1:6" ht="12.75">
      <c r="A85" s="59" t="s">
        <v>100</v>
      </c>
      <c r="B85" s="60"/>
      <c r="C85" s="60"/>
      <c r="D85" s="60"/>
      <c r="E85" s="61"/>
      <c r="F85" s="31"/>
    </row>
    <row r="86" spans="1:6" ht="12.75">
      <c r="A86" s="56" t="s">
        <v>92</v>
      </c>
      <c r="B86" s="57"/>
      <c r="C86" s="57"/>
      <c r="D86" s="57"/>
      <c r="E86" s="58"/>
      <c r="F86" s="30"/>
    </row>
    <row r="87" spans="1:6" ht="12.75">
      <c r="A87" s="56" t="s">
        <v>93</v>
      </c>
      <c r="B87" s="57"/>
      <c r="C87" s="57"/>
      <c r="D87" s="57"/>
      <c r="E87" s="58"/>
      <c r="F87" s="30"/>
    </row>
    <row r="88" spans="1:6" ht="12.75">
      <c r="A88" s="59" t="s">
        <v>94</v>
      </c>
      <c r="B88" s="60"/>
      <c r="C88" s="60"/>
      <c r="D88" s="60"/>
      <c r="E88" s="61"/>
      <c r="F88" s="31"/>
    </row>
    <row r="89" spans="2:6" ht="12.75">
      <c r="B89" s="40"/>
      <c r="C89" s="41"/>
      <c r="D89" s="42"/>
      <c r="E89" s="11"/>
      <c r="F89" s="7"/>
    </row>
    <row r="90" spans="2:6" ht="12.75">
      <c r="B90" s="5"/>
      <c r="C90" s="6"/>
      <c r="D90" s="4"/>
      <c r="F90" s="7"/>
    </row>
    <row r="91" spans="1:6" ht="12.75">
      <c r="A91" s="62" t="s">
        <v>113</v>
      </c>
      <c r="B91" s="62"/>
      <c r="C91" s="62"/>
      <c r="D91" s="62"/>
      <c r="F91" s="17"/>
    </row>
    <row r="92" spans="1:6" ht="12.75">
      <c r="A92" s="18"/>
      <c r="B92" s="18"/>
      <c r="C92" s="43"/>
      <c r="D92" s="43"/>
      <c r="E92" s="1"/>
      <c r="F92" s="1"/>
    </row>
    <row r="93" spans="2:6" ht="12.75">
      <c r="B93" s="1"/>
      <c r="D93" s="1"/>
      <c r="E93" s="1"/>
      <c r="F93" s="1"/>
    </row>
    <row r="94" spans="2:6" ht="12.75">
      <c r="B94" s="1"/>
      <c r="D94" s="1"/>
      <c r="E94" s="1"/>
      <c r="F94" s="1"/>
    </row>
    <row r="95" spans="2:6" ht="12.75">
      <c r="B95" s="1"/>
      <c r="D95" s="1"/>
      <c r="E95" s="1"/>
      <c r="F95" s="1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</sheetData>
  <sheetProtection/>
  <mergeCells count="17">
    <mergeCell ref="A73:F73"/>
    <mergeCell ref="A4:F4"/>
    <mergeCell ref="A5:F5"/>
    <mergeCell ref="A7:F7"/>
    <mergeCell ref="E18:F18"/>
    <mergeCell ref="A19:E19"/>
    <mergeCell ref="A20:F20"/>
    <mergeCell ref="A85:E85"/>
    <mergeCell ref="A86:E86"/>
    <mergeCell ref="A87:E87"/>
    <mergeCell ref="A88:E88"/>
    <mergeCell ref="A91:D91"/>
    <mergeCell ref="A27:E27"/>
    <mergeCell ref="A28:F28"/>
    <mergeCell ref="A50:E50"/>
    <mergeCell ref="A51:F51"/>
    <mergeCell ref="A72:E7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25">
      <selection activeCell="B34" sqref="B34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16</v>
      </c>
      <c r="C2" s="8"/>
    </row>
    <row r="3" ht="12.75"/>
    <row r="4" spans="1:6" ht="15.75">
      <c r="A4" s="66" t="s">
        <v>183</v>
      </c>
      <c r="B4" s="66"/>
      <c r="C4" s="66"/>
      <c r="D4" s="66"/>
      <c r="E4" s="66"/>
      <c r="F4" s="66"/>
    </row>
    <row r="5" spans="1:6" ht="42" customHeight="1">
      <c r="A5" s="67" t="s">
        <v>184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>
        <v>1</v>
      </c>
      <c r="B8" s="25" t="s">
        <v>19</v>
      </c>
      <c r="C8" s="26" t="s">
        <v>20</v>
      </c>
      <c r="D8" s="27">
        <f>(13+49+13+49)*4.5</f>
        <v>558</v>
      </c>
      <c r="E8" s="27"/>
      <c r="F8" s="27"/>
    </row>
    <row r="9" spans="1:6" ht="51">
      <c r="A9" s="24">
        <v>2</v>
      </c>
      <c r="B9" s="25" t="s">
        <v>21</v>
      </c>
      <c r="C9" s="26" t="s">
        <v>22</v>
      </c>
      <c r="D9" s="27">
        <f>12+48+12+48</f>
        <v>120</v>
      </c>
      <c r="E9" s="27"/>
      <c r="F9" s="27"/>
    </row>
    <row r="10" spans="1:6" ht="38.25">
      <c r="A10" s="24">
        <v>3</v>
      </c>
      <c r="B10" s="25" t="s">
        <v>23</v>
      </c>
      <c r="C10" s="26" t="s">
        <v>22</v>
      </c>
      <c r="D10" s="27">
        <f>12+48+12+48</f>
        <v>120</v>
      </c>
      <c r="E10" s="27"/>
      <c r="F10" s="27"/>
    </row>
    <row r="11" spans="1:6" ht="38.25">
      <c r="A11" s="24">
        <v>4</v>
      </c>
      <c r="B11" s="25" t="s">
        <v>24</v>
      </c>
      <c r="C11" s="26" t="s">
        <v>22</v>
      </c>
      <c r="D11" s="27">
        <f>12.6+48+12.6+48</f>
        <v>121.2</v>
      </c>
      <c r="E11" s="27"/>
      <c r="F11" s="27"/>
    </row>
    <row r="12" spans="1:6" ht="38.25">
      <c r="A12" s="24">
        <v>5</v>
      </c>
      <c r="B12" s="25" t="s">
        <v>104</v>
      </c>
      <c r="C12" s="26" t="s">
        <v>20</v>
      </c>
      <c r="D12" s="27">
        <f>48*3.4*2</f>
        <v>326.4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3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40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39</v>
      </c>
      <c r="B19" s="60"/>
      <c r="C19" s="60"/>
      <c r="D19" s="60"/>
      <c r="E19" s="61"/>
      <c r="F19" s="31"/>
    </row>
    <row r="20" spans="1:6" ht="12.75">
      <c r="A20" s="63" t="s">
        <v>102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11.3*35+32*26.157+16*6</f>
        <v>1328.524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26.57048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11.3*35</f>
        <v>395.5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189.84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18.984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1328.524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</f>
        <v>2.95014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f>418*6.73/1000</f>
        <v>2.81314</v>
      </c>
      <c r="E30" s="21"/>
      <c r="F30" s="30"/>
    </row>
    <row r="31" spans="1:6" ht="12.75">
      <c r="A31" s="20">
        <v>20</v>
      </c>
      <c r="B31" s="36" t="s">
        <v>54</v>
      </c>
      <c r="C31" s="29" t="s">
        <v>44</v>
      </c>
      <c r="D31" s="37">
        <v>0.137</v>
      </c>
      <c r="E31" s="21"/>
      <c r="F31" s="30"/>
    </row>
    <row r="32" spans="1:6" ht="25.5">
      <c r="A32" s="20">
        <v>21</v>
      </c>
      <c r="B32" s="35" t="s">
        <v>46</v>
      </c>
      <c r="C32" s="29" t="s">
        <v>47</v>
      </c>
      <c r="D32" s="21">
        <f>D29*35*0.48</f>
        <v>49.562352000000004</v>
      </c>
      <c r="E32" s="21"/>
      <c r="F32" s="30"/>
    </row>
    <row r="33" spans="1:6" ht="12.75">
      <c r="A33" s="20">
        <v>22</v>
      </c>
      <c r="B33" s="36" t="s">
        <v>48</v>
      </c>
      <c r="C33" s="29" t="s">
        <v>47</v>
      </c>
      <c r="D33" s="21">
        <f>D32*0.1</f>
        <v>4.956235200000001</v>
      </c>
      <c r="E33" s="21"/>
      <c r="F33" s="30"/>
    </row>
    <row r="34" spans="1:6" ht="12.75">
      <c r="A34" s="24">
        <v>23</v>
      </c>
      <c r="B34" s="25" t="s">
        <v>55</v>
      </c>
      <c r="C34" s="26" t="s">
        <v>44</v>
      </c>
      <c r="D34" s="27">
        <f>D29</f>
        <v>2.95014</v>
      </c>
      <c r="E34" s="27"/>
      <c r="F34" s="27"/>
    </row>
    <row r="35" spans="1:6" ht="12.75">
      <c r="A35" s="20">
        <v>24</v>
      </c>
      <c r="B35" s="28" t="s">
        <v>56</v>
      </c>
      <c r="C35" s="29" t="s">
        <v>47</v>
      </c>
      <c r="D35" s="21">
        <f>D34*1%*1000</f>
        <v>29.501400000000004</v>
      </c>
      <c r="E35" s="21"/>
      <c r="F35" s="30"/>
    </row>
    <row r="36" spans="1:6" ht="25.5">
      <c r="A36" s="20">
        <v>25</v>
      </c>
      <c r="B36" s="35" t="s">
        <v>46</v>
      </c>
      <c r="C36" s="29" t="s">
        <v>47</v>
      </c>
      <c r="D36" s="21">
        <f>D35*35*0.48</f>
        <v>495.6235200000001</v>
      </c>
      <c r="E36" s="21"/>
      <c r="F36" s="30"/>
    </row>
    <row r="37" spans="1:6" ht="12.75">
      <c r="A37" s="20">
        <v>26</v>
      </c>
      <c r="B37" s="36" t="s">
        <v>48</v>
      </c>
      <c r="C37" s="29" t="s">
        <v>47</v>
      </c>
      <c r="D37" s="21">
        <f>D36*0.1</f>
        <v>49.56235200000001</v>
      </c>
      <c r="E37" s="21"/>
      <c r="F37" s="30"/>
    </row>
    <row r="38" spans="1:6" ht="12.75">
      <c r="A38" s="20">
        <v>27</v>
      </c>
      <c r="B38" s="28" t="s">
        <v>49</v>
      </c>
      <c r="C38" s="29" t="s">
        <v>44</v>
      </c>
      <c r="D38" s="30">
        <f>D34</f>
        <v>2.95014</v>
      </c>
      <c r="E38" s="30"/>
      <c r="F38" s="30"/>
    </row>
    <row r="39" spans="1:6" ht="25.5">
      <c r="A39" s="24">
        <v>28</v>
      </c>
      <c r="B39" s="25" t="s">
        <v>58</v>
      </c>
      <c r="C39" s="26" t="s">
        <v>20</v>
      </c>
      <c r="D39" s="27">
        <f>D40+D41+D42</f>
        <v>221.5304</v>
      </c>
      <c r="E39" s="27"/>
      <c r="F39" s="27"/>
    </row>
    <row r="40" spans="1:6" ht="12.75">
      <c r="A40" s="20">
        <v>29</v>
      </c>
      <c r="B40" s="35" t="s">
        <v>148</v>
      </c>
      <c r="C40" s="48" t="s">
        <v>20</v>
      </c>
      <c r="D40" s="21">
        <f>1.19*4.64*22</f>
        <v>121.47519999999999</v>
      </c>
      <c r="E40" s="30"/>
      <c r="F40" s="30"/>
    </row>
    <row r="41" spans="1:6" ht="12.75">
      <c r="A41" s="20">
        <v>30</v>
      </c>
      <c r="B41" s="35" t="s">
        <v>149</v>
      </c>
      <c r="C41" s="48" t="s">
        <v>20</v>
      </c>
      <c r="D41" s="21">
        <f>1.19*5.98*12</f>
        <v>85.3944</v>
      </c>
      <c r="E41" s="30"/>
      <c r="F41" s="30"/>
    </row>
    <row r="42" spans="1:6" ht="12.75">
      <c r="A42" s="20">
        <v>31</v>
      </c>
      <c r="B42" s="49" t="s">
        <v>194</v>
      </c>
      <c r="C42" s="50" t="s">
        <v>20</v>
      </c>
      <c r="D42" s="51">
        <f>1.19*6.16*2</f>
        <v>14.6608</v>
      </c>
      <c r="E42" s="30"/>
      <c r="F42" s="30"/>
    </row>
    <row r="43" spans="1:6" ht="12.75">
      <c r="A43" s="20">
        <v>32</v>
      </c>
      <c r="B43" s="28" t="s">
        <v>60</v>
      </c>
      <c r="C43" s="29" t="s">
        <v>3</v>
      </c>
      <c r="D43" s="38">
        <f>D39*3</f>
        <v>664.5912</v>
      </c>
      <c r="E43" s="30"/>
      <c r="F43" s="30"/>
    </row>
    <row r="44" spans="1:6" ht="12.75">
      <c r="A44" s="20">
        <v>33</v>
      </c>
      <c r="B44" s="28" t="s">
        <v>61</v>
      </c>
      <c r="C44" s="29" t="s">
        <v>22</v>
      </c>
      <c r="D44" s="30">
        <v>420</v>
      </c>
      <c r="E44" s="30"/>
      <c r="F44" s="30"/>
    </row>
    <row r="45" spans="1:6" ht="12.75">
      <c r="A45" s="20">
        <v>34</v>
      </c>
      <c r="B45" s="28" t="s">
        <v>62</v>
      </c>
      <c r="C45" s="29" t="s">
        <v>3</v>
      </c>
      <c r="D45" s="30">
        <v>17</v>
      </c>
      <c r="E45" s="30"/>
      <c r="F45" s="30"/>
    </row>
    <row r="46" spans="1:6" ht="26.25">
      <c r="A46" s="20">
        <v>35</v>
      </c>
      <c r="B46" s="28" t="s">
        <v>63</v>
      </c>
      <c r="C46" s="29" t="s">
        <v>3</v>
      </c>
      <c r="D46" s="30">
        <v>16</v>
      </c>
      <c r="E46" s="30"/>
      <c r="F46" s="30"/>
    </row>
    <row r="47" spans="1:6" ht="26.25">
      <c r="A47" s="20">
        <v>36</v>
      </c>
      <c r="B47" s="28" t="s">
        <v>64</v>
      </c>
      <c r="C47" s="29" t="s">
        <v>3</v>
      </c>
      <c r="D47" s="30">
        <f>(12+48+48+12+48+48)/1.2</f>
        <v>180</v>
      </c>
      <c r="E47" s="30"/>
      <c r="F47" s="30"/>
    </row>
    <row r="48" spans="1:6" ht="12.75">
      <c r="A48" s="20">
        <v>37</v>
      </c>
      <c r="B48" s="28" t="s">
        <v>65</v>
      </c>
      <c r="C48" s="29" t="s">
        <v>3</v>
      </c>
      <c r="D48" s="38">
        <f>(D46+D47)*1.2/0.15</f>
        <v>1568</v>
      </c>
      <c r="E48" s="30"/>
      <c r="F48" s="30"/>
    </row>
    <row r="49" spans="1:6" ht="12.75">
      <c r="A49" s="20">
        <v>38</v>
      </c>
      <c r="B49" s="28" t="s">
        <v>66</v>
      </c>
      <c r="C49" s="29" t="s">
        <v>3</v>
      </c>
      <c r="D49" s="38">
        <f>(D46+D47)*1.2/6</f>
        <v>39.199999999999996</v>
      </c>
      <c r="E49" s="30"/>
      <c r="F49" s="30"/>
    </row>
    <row r="50" spans="1:6" ht="12.75">
      <c r="A50" s="59" t="s">
        <v>98</v>
      </c>
      <c r="B50" s="60"/>
      <c r="C50" s="60"/>
      <c r="D50" s="60"/>
      <c r="E50" s="61"/>
      <c r="F50" s="31"/>
    </row>
    <row r="51" spans="1:6" ht="12.75">
      <c r="A51" s="63" t="s">
        <v>67</v>
      </c>
      <c r="B51" s="64"/>
      <c r="C51" s="64"/>
      <c r="D51" s="64"/>
      <c r="E51" s="64"/>
      <c r="F51" s="65"/>
    </row>
    <row r="52" spans="1:6" ht="39">
      <c r="A52" s="24">
        <v>39</v>
      </c>
      <c r="B52" s="25" t="s">
        <v>68</v>
      </c>
      <c r="C52" s="26" t="s">
        <v>20</v>
      </c>
      <c r="D52" s="27">
        <f>12*48</f>
        <v>576</v>
      </c>
      <c r="E52" s="27"/>
      <c r="F52" s="27"/>
    </row>
    <row r="53" spans="1:6" ht="12.75">
      <c r="A53" s="24">
        <v>40</v>
      </c>
      <c r="B53" s="25" t="s">
        <v>69</v>
      </c>
      <c r="C53" s="26" t="s">
        <v>20</v>
      </c>
      <c r="D53" s="27">
        <f>(12+48+12+48)*0.6</f>
        <v>72</v>
      </c>
      <c r="E53" s="27"/>
      <c r="F53" s="27"/>
    </row>
    <row r="54" spans="1:6" ht="12.75">
      <c r="A54" s="20">
        <v>41</v>
      </c>
      <c r="B54" s="28" t="s">
        <v>70</v>
      </c>
      <c r="C54" s="29" t="s">
        <v>20</v>
      </c>
      <c r="D54" s="30">
        <f>D53*1.1</f>
        <v>79.2</v>
      </c>
      <c r="E54" s="30"/>
      <c r="F54" s="30"/>
    </row>
    <row r="55" spans="1:6" ht="12.75">
      <c r="A55" s="20">
        <v>42</v>
      </c>
      <c r="B55" s="28" t="s">
        <v>71</v>
      </c>
      <c r="C55" s="29" t="s">
        <v>3</v>
      </c>
      <c r="D55" s="38">
        <f>120/0.3</f>
        <v>400</v>
      </c>
      <c r="E55" s="30"/>
      <c r="F55" s="30"/>
    </row>
    <row r="56" spans="1:6" ht="12.75">
      <c r="A56" s="20">
        <v>43</v>
      </c>
      <c r="B56" s="28" t="s">
        <v>72</v>
      </c>
      <c r="C56" s="29" t="s">
        <v>3</v>
      </c>
      <c r="D56" s="38">
        <f>D55</f>
        <v>400</v>
      </c>
      <c r="E56" s="30"/>
      <c r="F56" s="30"/>
    </row>
    <row r="57" spans="1:6" ht="12.75">
      <c r="A57" s="24">
        <v>44</v>
      </c>
      <c r="B57" s="25" t="s">
        <v>140</v>
      </c>
      <c r="C57" s="26" t="s">
        <v>20</v>
      </c>
      <c r="D57" s="27">
        <f>12*48</f>
        <v>576</v>
      </c>
      <c r="E57" s="27"/>
      <c r="F57" s="27"/>
    </row>
    <row r="58" spans="1:6" ht="12.75">
      <c r="A58" s="20">
        <v>45</v>
      </c>
      <c r="B58" s="28" t="s">
        <v>152</v>
      </c>
      <c r="C58" s="29" t="s">
        <v>20</v>
      </c>
      <c r="D58" s="30">
        <f>D57*1.15</f>
        <v>662.4</v>
      </c>
      <c r="E58" s="30"/>
      <c r="F58" s="30"/>
    </row>
    <row r="59" spans="1:6" ht="12.75">
      <c r="A59" s="20">
        <v>46</v>
      </c>
      <c r="B59" s="28" t="s">
        <v>75</v>
      </c>
      <c r="C59" s="29" t="s">
        <v>3</v>
      </c>
      <c r="D59" s="38">
        <f>D57*1</f>
        <v>576</v>
      </c>
      <c r="E59" s="30"/>
      <c r="F59" s="30"/>
    </row>
    <row r="60" spans="1:6" ht="12.75">
      <c r="A60" s="20">
        <v>47</v>
      </c>
      <c r="B60" s="28" t="s">
        <v>71</v>
      </c>
      <c r="C60" s="29" t="s">
        <v>3</v>
      </c>
      <c r="D60" s="38">
        <f>D59</f>
        <v>576</v>
      </c>
      <c r="E60" s="30"/>
      <c r="F60" s="30"/>
    </row>
    <row r="61" spans="1:6" ht="12.75">
      <c r="A61" s="24">
        <v>48</v>
      </c>
      <c r="B61" s="25" t="s">
        <v>80</v>
      </c>
      <c r="C61" s="26" t="s">
        <v>22</v>
      </c>
      <c r="D61" s="27">
        <f>12+48+12+48</f>
        <v>120</v>
      </c>
      <c r="E61" s="27"/>
      <c r="F61" s="27"/>
    </row>
    <row r="62" spans="1:6" ht="12.75">
      <c r="A62" s="20">
        <v>49</v>
      </c>
      <c r="B62" s="28" t="s">
        <v>81</v>
      </c>
      <c r="C62" s="29" t="s">
        <v>3</v>
      </c>
      <c r="D62" s="38">
        <f>96/0.95</f>
        <v>101.05263157894737</v>
      </c>
      <c r="E62" s="30"/>
      <c r="F62" s="30"/>
    </row>
    <row r="63" spans="1:6" ht="12.75">
      <c r="A63" s="20">
        <v>50</v>
      </c>
      <c r="B63" s="28" t="s">
        <v>82</v>
      </c>
      <c r="C63" s="29" t="s">
        <v>3</v>
      </c>
      <c r="D63" s="38">
        <f>24/0.95</f>
        <v>25.263157894736842</v>
      </c>
      <c r="E63" s="30"/>
      <c r="F63" s="30"/>
    </row>
    <row r="64" spans="1:6" ht="26.25">
      <c r="A64" s="20">
        <v>51</v>
      </c>
      <c r="B64" s="28" t="s">
        <v>83</v>
      </c>
      <c r="C64" s="29" t="s">
        <v>3</v>
      </c>
      <c r="D64" s="38">
        <f>D61/0.15</f>
        <v>800</v>
      </c>
      <c r="E64" s="30"/>
      <c r="F64" s="30"/>
    </row>
    <row r="65" spans="1:6" ht="12.75">
      <c r="A65" s="24">
        <v>52</v>
      </c>
      <c r="B65" s="25" t="s">
        <v>84</v>
      </c>
      <c r="C65" s="26" t="s">
        <v>20</v>
      </c>
      <c r="D65" s="27">
        <f>D57</f>
        <v>576</v>
      </c>
      <c r="E65" s="27"/>
      <c r="F65" s="27"/>
    </row>
    <row r="66" spans="1:6" ht="26.25">
      <c r="A66" s="20">
        <v>53</v>
      </c>
      <c r="B66" s="28" t="s">
        <v>85</v>
      </c>
      <c r="C66" s="29" t="s">
        <v>20</v>
      </c>
      <c r="D66" s="30">
        <f>D65*1.1</f>
        <v>633.6</v>
      </c>
      <c r="E66" s="30"/>
      <c r="F66" s="30"/>
    </row>
    <row r="67" spans="1:6" ht="26.25">
      <c r="A67" s="20">
        <v>54</v>
      </c>
      <c r="B67" s="28" t="s">
        <v>86</v>
      </c>
      <c r="C67" s="29" t="s">
        <v>20</v>
      </c>
      <c r="D67" s="30">
        <f>D66*0.2</f>
        <v>126.72000000000001</v>
      </c>
      <c r="E67" s="30"/>
      <c r="F67" s="30"/>
    </row>
    <row r="68" spans="1:6" ht="26.25">
      <c r="A68" s="20">
        <v>55</v>
      </c>
      <c r="B68" s="28" t="s">
        <v>87</v>
      </c>
      <c r="C68" s="29" t="s">
        <v>20</v>
      </c>
      <c r="D68" s="30">
        <v>10</v>
      </c>
      <c r="E68" s="30"/>
      <c r="F68" s="30"/>
    </row>
    <row r="69" spans="1:6" ht="12.75">
      <c r="A69" s="20">
        <v>56</v>
      </c>
      <c r="B69" s="28" t="s">
        <v>75</v>
      </c>
      <c r="C69" s="29" t="s">
        <v>3</v>
      </c>
      <c r="D69" s="38">
        <f>D65*9.3</f>
        <v>5356.8</v>
      </c>
      <c r="E69" s="30"/>
      <c r="F69" s="30"/>
    </row>
    <row r="70" spans="1:6" ht="12.75">
      <c r="A70" s="20">
        <v>57</v>
      </c>
      <c r="B70" s="28" t="s">
        <v>71</v>
      </c>
      <c r="C70" s="29" t="s">
        <v>3</v>
      </c>
      <c r="D70" s="38">
        <f>D69</f>
        <v>5356.8</v>
      </c>
      <c r="E70" s="30"/>
      <c r="F70" s="30"/>
    </row>
    <row r="71" spans="1:6" ht="12.75">
      <c r="A71" s="20">
        <v>58</v>
      </c>
      <c r="B71" s="28" t="s">
        <v>49</v>
      </c>
      <c r="C71" s="29" t="s">
        <v>20</v>
      </c>
      <c r="D71" s="30">
        <f>D65</f>
        <v>576</v>
      </c>
      <c r="E71" s="30"/>
      <c r="F71" s="30"/>
    </row>
    <row r="72" spans="1:6" ht="12.75">
      <c r="A72" s="59" t="s">
        <v>99</v>
      </c>
      <c r="B72" s="60"/>
      <c r="C72" s="60"/>
      <c r="D72" s="60"/>
      <c r="E72" s="61"/>
      <c r="F72" s="31"/>
    </row>
    <row r="73" spans="1:6" ht="12.75">
      <c r="A73" s="63" t="s">
        <v>88</v>
      </c>
      <c r="B73" s="64"/>
      <c r="C73" s="64"/>
      <c r="D73" s="64"/>
      <c r="E73" s="64"/>
      <c r="F73" s="65"/>
    </row>
    <row r="74" spans="1:6" ht="39">
      <c r="A74" s="24">
        <v>59</v>
      </c>
      <c r="B74" s="25" t="s">
        <v>89</v>
      </c>
      <c r="C74" s="26" t="s">
        <v>20</v>
      </c>
      <c r="D74" s="27">
        <f>0.36*35</f>
        <v>12.6</v>
      </c>
      <c r="E74" s="27"/>
      <c r="F74" s="27"/>
    </row>
    <row r="75" spans="1:6" ht="39">
      <c r="A75" s="20">
        <v>60</v>
      </c>
      <c r="B75" s="28" t="s">
        <v>43</v>
      </c>
      <c r="C75" s="32" t="s">
        <v>44</v>
      </c>
      <c r="D75" s="33">
        <f>D74*0.02</f>
        <v>0.252</v>
      </c>
      <c r="E75" s="33"/>
      <c r="F75" s="33"/>
    </row>
    <row r="76" spans="1:6" ht="26.25">
      <c r="A76" s="24">
        <v>61</v>
      </c>
      <c r="B76" s="25" t="s">
        <v>45</v>
      </c>
      <c r="C76" s="26" t="s">
        <v>20</v>
      </c>
      <c r="D76" s="27">
        <f>0.36*35</f>
        <v>12.6</v>
      </c>
      <c r="E76" s="27"/>
      <c r="F76" s="27"/>
    </row>
    <row r="77" spans="1:6" ht="26.25">
      <c r="A77" s="34">
        <v>62</v>
      </c>
      <c r="B77" s="35" t="s">
        <v>46</v>
      </c>
      <c r="C77" s="32" t="s">
        <v>47</v>
      </c>
      <c r="D77" s="33">
        <f>D76*0.48</f>
        <v>6.048</v>
      </c>
      <c r="E77" s="21"/>
      <c r="F77" s="33"/>
    </row>
    <row r="78" spans="1:6" ht="12.75">
      <c r="A78" s="34">
        <v>63</v>
      </c>
      <c r="B78" s="36" t="s">
        <v>48</v>
      </c>
      <c r="C78" s="32" t="s">
        <v>47</v>
      </c>
      <c r="D78" s="33">
        <f>D77*0.1</f>
        <v>0.6048</v>
      </c>
      <c r="E78" s="21"/>
      <c r="F78" s="33"/>
    </row>
    <row r="79" spans="1:6" ht="12.75">
      <c r="A79" s="24">
        <v>64</v>
      </c>
      <c r="B79" s="25" t="s">
        <v>90</v>
      </c>
      <c r="C79" s="26" t="s">
        <v>44</v>
      </c>
      <c r="D79" s="27">
        <v>0.36</v>
      </c>
      <c r="E79" s="27"/>
      <c r="F79" s="27"/>
    </row>
    <row r="80" spans="1:6" ht="12.75">
      <c r="A80" s="16">
        <v>65</v>
      </c>
      <c r="B80" s="28" t="s">
        <v>91</v>
      </c>
      <c r="C80" s="29" t="s">
        <v>44</v>
      </c>
      <c r="D80" s="39">
        <f>5.6*2.5/1000</f>
        <v>0.014</v>
      </c>
      <c r="E80" s="30"/>
      <c r="F80" s="30"/>
    </row>
    <row r="81" spans="1:6" ht="12.75">
      <c r="A81" s="20">
        <v>66</v>
      </c>
      <c r="B81" s="28" t="s">
        <v>56</v>
      </c>
      <c r="C81" s="29" t="s">
        <v>47</v>
      </c>
      <c r="D81" s="21">
        <f>D79*1%*1000</f>
        <v>3.6</v>
      </c>
      <c r="E81" s="21"/>
      <c r="F81" s="30"/>
    </row>
    <row r="82" spans="1:6" ht="26.25">
      <c r="A82" s="20">
        <v>67</v>
      </c>
      <c r="B82" s="35" t="s">
        <v>46</v>
      </c>
      <c r="C82" s="29" t="s">
        <v>47</v>
      </c>
      <c r="D82" s="21">
        <v>1</v>
      </c>
      <c r="E82" s="21"/>
      <c r="F82" s="30"/>
    </row>
    <row r="83" spans="1:6" ht="12.75">
      <c r="A83" s="20">
        <v>68</v>
      </c>
      <c r="B83" s="36" t="s">
        <v>48</v>
      </c>
      <c r="C83" s="29" t="s">
        <v>47</v>
      </c>
      <c r="D83" s="21">
        <f>D82*0.1</f>
        <v>0.1</v>
      </c>
      <c r="E83" s="21"/>
      <c r="F83" s="30"/>
    </row>
    <row r="84" spans="1:6" ht="12.75">
      <c r="A84" s="20">
        <v>69</v>
      </c>
      <c r="B84" s="28" t="s">
        <v>49</v>
      </c>
      <c r="C84" s="29" t="s">
        <v>44</v>
      </c>
      <c r="D84" s="30">
        <f>D79</f>
        <v>0.36</v>
      </c>
      <c r="E84" s="30"/>
      <c r="F84" s="30"/>
    </row>
    <row r="85" spans="1:6" ht="12.75">
      <c r="A85" s="59" t="s">
        <v>100</v>
      </c>
      <c r="B85" s="60"/>
      <c r="C85" s="60"/>
      <c r="D85" s="60"/>
      <c r="E85" s="61"/>
      <c r="F85" s="31"/>
    </row>
    <row r="86" spans="1:6" ht="12.75">
      <c r="A86" s="56" t="s">
        <v>92</v>
      </c>
      <c r="B86" s="57"/>
      <c r="C86" s="57"/>
      <c r="D86" s="57"/>
      <c r="E86" s="58"/>
      <c r="F86" s="30"/>
    </row>
    <row r="87" spans="1:6" ht="12.75">
      <c r="A87" s="56" t="s">
        <v>93</v>
      </c>
      <c r="B87" s="57"/>
      <c r="C87" s="57"/>
      <c r="D87" s="57"/>
      <c r="E87" s="58"/>
      <c r="F87" s="30"/>
    </row>
    <row r="88" spans="1:6" ht="12.75">
      <c r="A88" s="59" t="s">
        <v>94</v>
      </c>
      <c r="B88" s="60"/>
      <c r="C88" s="60"/>
      <c r="D88" s="60"/>
      <c r="E88" s="61"/>
      <c r="F88" s="31"/>
    </row>
    <row r="89" spans="2:6" ht="12.75">
      <c r="B89" s="40"/>
      <c r="C89" s="41"/>
      <c r="D89" s="42"/>
      <c r="E89" s="11"/>
      <c r="F89" s="7"/>
    </row>
    <row r="90" spans="2:6" ht="12.75">
      <c r="B90" s="5"/>
      <c r="C90" s="6"/>
      <c r="D90" s="4"/>
      <c r="F90" s="7"/>
    </row>
    <row r="91" spans="1:6" ht="12.75">
      <c r="A91" s="62" t="s">
        <v>113</v>
      </c>
      <c r="B91" s="62"/>
      <c r="C91" s="62"/>
      <c r="D91" s="62"/>
      <c r="F91" s="17"/>
    </row>
    <row r="92" spans="1:6" ht="12.75">
      <c r="A92" s="18"/>
      <c r="B92" s="18"/>
      <c r="C92" s="43"/>
      <c r="D92" s="43"/>
      <c r="E92" s="1"/>
      <c r="F92" s="1"/>
    </row>
    <row r="93" spans="2:6" ht="12.75">
      <c r="B93" s="1"/>
      <c r="D93" s="1"/>
      <c r="E93" s="1"/>
      <c r="F93" s="1"/>
    </row>
    <row r="94" spans="2:6" ht="12.75">
      <c r="B94" s="1"/>
      <c r="D94" s="1"/>
      <c r="E94" s="1"/>
      <c r="F94" s="1"/>
    </row>
    <row r="95" spans="2:6" ht="12.75">
      <c r="B95" s="1"/>
      <c r="D95" s="1"/>
      <c r="E95" s="1"/>
      <c r="F95" s="1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</sheetData>
  <sheetProtection/>
  <mergeCells count="17">
    <mergeCell ref="A73:F73"/>
    <mergeCell ref="A4:F4"/>
    <mergeCell ref="A5:F5"/>
    <mergeCell ref="A7:F7"/>
    <mergeCell ref="E18:F18"/>
    <mergeCell ref="A19:E19"/>
    <mergeCell ref="A20:F20"/>
    <mergeCell ref="A85:E85"/>
    <mergeCell ref="A86:E86"/>
    <mergeCell ref="A87:E87"/>
    <mergeCell ref="A88:E88"/>
    <mergeCell ref="A91:D91"/>
    <mergeCell ref="A27:E27"/>
    <mergeCell ref="A28:F28"/>
    <mergeCell ref="A50:E50"/>
    <mergeCell ref="A51:F51"/>
    <mergeCell ref="A72:E72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95</v>
      </c>
      <c r="C2" s="8"/>
    </row>
    <row r="3" ht="12.75"/>
    <row r="4" spans="1:6" ht="15.75">
      <c r="A4" s="66" t="s">
        <v>163</v>
      </c>
      <c r="B4" s="66"/>
      <c r="C4" s="66"/>
      <c r="D4" s="66"/>
      <c r="E4" s="66"/>
      <c r="F4" s="66"/>
    </row>
    <row r="5" spans="1:6" ht="32.25" customHeight="1">
      <c r="A5" s="67" t="s">
        <v>164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 t="s">
        <v>7</v>
      </c>
      <c r="B8" s="25" t="s">
        <v>19</v>
      </c>
      <c r="C8" s="26" t="s">
        <v>20</v>
      </c>
      <c r="D8" s="27">
        <f>(13+61+13+61)*4.5</f>
        <v>666</v>
      </c>
      <c r="E8" s="27"/>
      <c r="F8" s="27"/>
    </row>
    <row r="9" spans="1:6" ht="51">
      <c r="A9" s="24" t="s">
        <v>8</v>
      </c>
      <c r="B9" s="25" t="s">
        <v>21</v>
      </c>
      <c r="C9" s="26" t="s">
        <v>22</v>
      </c>
      <c r="D9" s="27">
        <f>12+60+12+60</f>
        <v>144</v>
      </c>
      <c r="E9" s="27"/>
      <c r="F9" s="27"/>
    </row>
    <row r="10" spans="1:6" ht="38.25">
      <c r="A10" s="24" t="s">
        <v>9</v>
      </c>
      <c r="B10" s="25" t="s">
        <v>23</v>
      </c>
      <c r="C10" s="26" t="s">
        <v>22</v>
      </c>
      <c r="D10" s="27">
        <f>12+60+12+60</f>
        <v>144</v>
      </c>
      <c r="E10" s="27"/>
      <c r="F10" s="27"/>
    </row>
    <row r="11" spans="1:6" ht="38.25">
      <c r="A11" s="24" t="s">
        <v>10</v>
      </c>
      <c r="B11" s="25" t="s">
        <v>24</v>
      </c>
      <c r="C11" s="26" t="s">
        <v>22</v>
      </c>
      <c r="D11" s="27">
        <f>12.6+60+12.6+60</f>
        <v>145.2</v>
      </c>
      <c r="E11" s="27"/>
      <c r="F11" s="27"/>
    </row>
    <row r="12" spans="1:6" ht="38.25">
      <c r="A12" s="24" t="s">
        <v>11</v>
      </c>
      <c r="B12" s="25" t="s">
        <v>104</v>
      </c>
      <c r="C12" s="26" t="s">
        <v>20</v>
      </c>
      <c r="D12" s="27">
        <f>60*3.4*2</f>
        <v>408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4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50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>
        <v>16</v>
      </c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96</v>
      </c>
      <c r="B19" s="60"/>
      <c r="C19" s="60"/>
      <c r="D19" s="60"/>
      <c r="E19" s="61"/>
      <c r="F19" s="31"/>
    </row>
    <row r="20" spans="1:6" ht="12.75">
      <c r="A20" s="63" t="s">
        <v>102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14.1*35+40*26.157+20*6</f>
        <v>1659.78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33.1956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14.1*35</f>
        <v>493.5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236.88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23.688000000000002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1659.78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</f>
        <v>3.4347000000000003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f>490*6.73/1000</f>
        <v>3.2977000000000003</v>
      </c>
      <c r="E30" s="21"/>
      <c r="F30" s="30"/>
    </row>
    <row r="31" spans="1:6" ht="12.75">
      <c r="A31" s="20">
        <v>20</v>
      </c>
      <c r="B31" s="36" t="s">
        <v>54</v>
      </c>
      <c r="C31" s="29" t="s">
        <v>44</v>
      </c>
      <c r="D31" s="37">
        <v>0.137</v>
      </c>
      <c r="E31" s="21"/>
      <c r="F31" s="30"/>
    </row>
    <row r="32" spans="1:6" ht="25.5">
      <c r="A32" s="20">
        <v>21</v>
      </c>
      <c r="B32" s="35" t="s">
        <v>46</v>
      </c>
      <c r="C32" s="29" t="s">
        <v>47</v>
      </c>
      <c r="D32" s="21">
        <f>D29*35*0.48</f>
        <v>57.702960000000004</v>
      </c>
      <c r="E32" s="21"/>
      <c r="F32" s="30"/>
    </row>
    <row r="33" spans="1:6" ht="12.75">
      <c r="A33" s="20">
        <v>22</v>
      </c>
      <c r="B33" s="36" t="s">
        <v>48</v>
      </c>
      <c r="C33" s="29" t="s">
        <v>47</v>
      </c>
      <c r="D33" s="21">
        <f>D32*0.1</f>
        <v>5.770296000000001</v>
      </c>
      <c r="E33" s="21"/>
      <c r="F33" s="30"/>
    </row>
    <row r="34" spans="1:6" ht="12.75">
      <c r="A34" s="20">
        <v>23</v>
      </c>
      <c r="B34" s="28" t="s">
        <v>49</v>
      </c>
      <c r="C34" s="29" t="s">
        <v>44</v>
      </c>
      <c r="D34" s="30">
        <f>D29</f>
        <v>3.4347000000000003</v>
      </c>
      <c r="E34" s="30"/>
      <c r="F34" s="30"/>
    </row>
    <row r="35" spans="1:6" ht="12.75">
      <c r="A35" s="24">
        <v>24</v>
      </c>
      <c r="B35" s="25" t="s">
        <v>55</v>
      </c>
      <c r="C35" s="26" t="s">
        <v>44</v>
      </c>
      <c r="D35" s="27">
        <f>D29</f>
        <v>3.4347000000000003</v>
      </c>
      <c r="E35" s="27"/>
      <c r="F35" s="27"/>
    </row>
    <row r="36" spans="1:6" ht="12.75">
      <c r="A36" s="20">
        <v>25</v>
      </c>
      <c r="B36" s="28" t="s">
        <v>56</v>
      </c>
      <c r="C36" s="29" t="s">
        <v>47</v>
      </c>
      <c r="D36" s="21">
        <f>D35*1%*1000</f>
        <v>34.347</v>
      </c>
      <c r="E36" s="21"/>
      <c r="F36" s="30"/>
    </row>
    <row r="37" spans="1:6" ht="25.5">
      <c r="A37" s="20">
        <v>26</v>
      </c>
      <c r="B37" s="35" t="s">
        <v>46</v>
      </c>
      <c r="C37" s="29" t="s">
        <v>47</v>
      </c>
      <c r="D37" s="21">
        <f>D36*35*0.48</f>
        <v>577.0296</v>
      </c>
      <c r="E37" s="21"/>
      <c r="F37" s="30"/>
    </row>
    <row r="38" spans="1:6" ht="12.75">
      <c r="A38" s="20">
        <v>27</v>
      </c>
      <c r="B38" s="36" t="s">
        <v>48</v>
      </c>
      <c r="C38" s="29" t="s">
        <v>47</v>
      </c>
      <c r="D38" s="21">
        <f>D37*0.1</f>
        <v>57.70296</v>
      </c>
      <c r="E38" s="21"/>
      <c r="F38" s="30"/>
    </row>
    <row r="39" spans="1:6" ht="12.75">
      <c r="A39" s="20">
        <v>28</v>
      </c>
      <c r="B39" s="28" t="s">
        <v>49</v>
      </c>
      <c r="C39" s="29" t="s">
        <v>44</v>
      </c>
      <c r="D39" s="30">
        <f>D35</f>
        <v>3.4347000000000003</v>
      </c>
      <c r="E39" s="30"/>
      <c r="F39" s="30"/>
    </row>
    <row r="40" spans="1:6" ht="25.5">
      <c r="A40" s="24">
        <v>29</v>
      </c>
      <c r="B40" s="25" t="s">
        <v>58</v>
      </c>
      <c r="C40" s="26" t="s">
        <v>20</v>
      </c>
      <c r="D40" s="27">
        <f>D41+D42+D43</f>
        <v>249.99519999999998</v>
      </c>
      <c r="E40" s="27"/>
      <c r="F40" s="27"/>
    </row>
    <row r="41" spans="1:6" ht="12.75">
      <c r="A41" s="20">
        <v>30</v>
      </c>
      <c r="B41" s="28" t="s">
        <v>159</v>
      </c>
      <c r="C41" s="29" t="s">
        <v>20</v>
      </c>
      <c r="D41" s="30">
        <f>1.19*4.64*22</f>
        <v>121.47519999999999</v>
      </c>
      <c r="E41" s="30"/>
      <c r="F41" s="30"/>
    </row>
    <row r="42" spans="1:6" ht="12.75">
      <c r="A42" s="20">
        <v>31</v>
      </c>
      <c r="B42" s="28" t="s">
        <v>166</v>
      </c>
      <c r="C42" s="29" t="s">
        <v>20</v>
      </c>
      <c r="D42" s="30">
        <f>1.19*5.98*16</f>
        <v>113.8592</v>
      </c>
      <c r="E42" s="30"/>
      <c r="F42" s="30"/>
    </row>
    <row r="43" spans="1:6" ht="12.75">
      <c r="A43" s="20">
        <v>32</v>
      </c>
      <c r="B43" s="28" t="s">
        <v>165</v>
      </c>
      <c r="C43" s="29" t="s">
        <v>20</v>
      </c>
      <c r="D43" s="30">
        <f>1.19*6.16*2</f>
        <v>14.6608</v>
      </c>
      <c r="E43" s="30"/>
      <c r="F43" s="30"/>
    </row>
    <row r="44" spans="1:6" ht="12.75">
      <c r="A44" s="20">
        <v>33</v>
      </c>
      <c r="B44" s="28" t="s">
        <v>60</v>
      </c>
      <c r="C44" s="29" t="s">
        <v>3</v>
      </c>
      <c r="D44" s="38">
        <f>D40*3</f>
        <v>749.9856</v>
      </c>
      <c r="E44" s="30"/>
      <c r="F44" s="30"/>
    </row>
    <row r="45" spans="1:6" ht="12.75">
      <c r="A45" s="20">
        <v>34</v>
      </c>
      <c r="B45" s="28" t="s">
        <v>61</v>
      </c>
      <c r="C45" s="29" t="s">
        <v>22</v>
      </c>
      <c r="D45" s="30">
        <v>500</v>
      </c>
      <c r="E45" s="30"/>
      <c r="F45" s="30"/>
    </row>
    <row r="46" spans="1:6" ht="12.75">
      <c r="A46" s="20">
        <v>35</v>
      </c>
      <c r="B46" s="28" t="s">
        <v>62</v>
      </c>
      <c r="C46" s="29" t="s">
        <v>3</v>
      </c>
      <c r="D46" s="30">
        <v>17</v>
      </c>
      <c r="E46" s="30"/>
      <c r="F46" s="30"/>
    </row>
    <row r="47" spans="1:6" ht="26.25">
      <c r="A47" s="20">
        <v>36</v>
      </c>
      <c r="B47" s="28" t="s">
        <v>63</v>
      </c>
      <c r="C47" s="29" t="s">
        <v>3</v>
      </c>
      <c r="D47" s="30">
        <v>16</v>
      </c>
      <c r="E47" s="30"/>
      <c r="F47" s="30"/>
    </row>
    <row r="48" spans="1:6" ht="26.25">
      <c r="A48" s="20">
        <v>37</v>
      </c>
      <c r="B48" s="28" t="s">
        <v>64</v>
      </c>
      <c r="C48" s="29" t="s">
        <v>3</v>
      </c>
      <c r="D48" s="30">
        <f>(12+60+60+12+60+60)/1.2</f>
        <v>220</v>
      </c>
      <c r="E48" s="30"/>
      <c r="F48" s="30"/>
    </row>
    <row r="49" spans="1:6" ht="12.75">
      <c r="A49" s="20">
        <v>38</v>
      </c>
      <c r="B49" s="28" t="s">
        <v>65</v>
      </c>
      <c r="C49" s="29" t="s">
        <v>3</v>
      </c>
      <c r="D49" s="38">
        <f>(D47+D48)*1.2/0.15</f>
        <v>1888</v>
      </c>
      <c r="E49" s="30"/>
      <c r="F49" s="30"/>
    </row>
    <row r="50" spans="1:6" ht="12.75">
      <c r="A50" s="20">
        <v>39</v>
      </c>
      <c r="B50" s="28" t="s">
        <v>66</v>
      </c>
      <c r="C50" s="29" t="s">
        <v>3</v>
      </c>
      <c r="D50" s="38">
        <f>(D47+D48)*1.2/6</f>
        <v>47.199999999999996</v>
      </c>
      <c r="E50" s="30"/>
      <c r="F50" s="30"/>
    </row>
    <row r="51" spans="1:6" ht="12.75">
      <c r="A51" s="59" t="s">
        <v>98</v>
      </c>
      <c r="B51" s="60"/>
      <c r="C51" s="60"/>
      <c r="D51" s="60"/>
      <c r="E51" s="61"/>
      <c r="F51" s="31"/>
    </row>
    <row r="52" spans="1:6" ht="12.75">
      <c r="A52" s="63" t="s">
        <v>67</v>
      </c>
      <c r="B52" s="64"/>
      <c r="C52" s="64"/>
      <c r="D52" s="64"/>
      <c r="E52" s="64"/>
      <c r="F52" s="65"/>
    </row>
    <row r="53" spans="1:6" ht="39">
      <c r="A53" s="24">
        <v>40</v>
      </c>
      <c r="B53" s="25" t="s">
        <v>68</v>
      </c>
      <c r="C53" s="26" t="s">
        <v>20</v>
      </c>
      <c r="D53" s="27">
        <f>12*60</f>
        <v>720</v>
      </c>
      <c r="E53" s="27"/>
      <c r="F53" s="27"/>
    </row>
    <row r="54" spans="1:6" ht="12.75">
      <c r="A54" s="24">
        <v>41</v>
      </c>
      <c r="B54" s="25" t="s">
        <v>69</v>
      </c>
      <c r="C54" s="26" t="s">
        <v>20</v>
      </c>
      <c r="D54" s="27">
        <f>(12+60+12+60)*0.6</f>
        <v>86.39999999999999</v>
      </c>
      <c r="E54" s="27"/>
      <c r="F54" s="27"/>
    </row>
    <row r="55" spans="1:6" ht="12.75">
      <c r="A55" s="20">
        <v>42</v>
      </c>
      <c r="B55" s="28" t="s">
        <v>70</v>
      </c>
      <c r="C55" s="29" t="s">
        <v>20</v>
      </c>
      <c r="D55" s="30">
        <f>D54*1.1</f>
        <v>95.03999999999999</v>
      </c>
      <c r="E55" s="30"/>
      <c r="F55" s="30"/>
    </row>
    <row r="56" spans="1:6" ht="12.75">
      <c r="A56" s="20">
        <v>43</v>
      </c>
      <c r="B56" s="28" t="s">
        <v>71</v>
      </c>
      <c r="C56" s="29" t="s">
        <v>3</v>
      </c>
      <c r="D56" s="38">
        <f>120/0.3</f>
        <v>400</v>
      </c>
      <c r="E56" s="30"/>
      <c r="F56" s="30"/>
    </row>
    <row r="57" spans="1:6" ht="12.75">
      <c r="A57" s="20">
        <v>44</v>
      </c>
      <c r="B57" s="28" t="s">
        <v>72</v>
      </c>
      <c r="C57" s="29" t="s">
        <v>3</v>
      </c>
      <c r="D57" s="38">
        <f>D56</f>
        <v>400</v>
      </c>
      <c r="E57" s="30"/>
      <c r="F57" s="30"/>
    </row>
    <row r="58" spans="1:6" ht="26.25">
      <c r="A58" s="24">
        <v>45</v>
      </c>
      <c r="B58" s="25" t="s">
        <v>73</v>
      </c>
      <c r="C58" s="26" t="s">
        <v>20</v>
      </c>
      <c r="D58" s="27">
        <f>D54</f>
        <v>86.39999999999999</v>
      </c>
      <c r="E58" s="27"/>
      <c r="F58" s="27"/>
    </row>
    <row r="59" spans="1:6" ht="12.75">
      <c r="A59" s="20">
        <v>46</v>
      </c>
      <c r="B59" s="28" t="s">
        <v>74</v>
      </c>
      <c r="C59" s="29" t="s">
        <v>37</v>
      </c>
      <c r="D59" s="30">
        <f>D58*0.1*1.05</f>
        <v>9.072</v>
      </c>
      <c r="E59" s="30"/>
      <c r="F59" s="30"/>
    </row>
    <row r="60" spans="1:6" ht="12.75">
      <c r="A60" s="20">
        <v>47</v>
      </c>
      <c r="B60" s="28" t="s">
        <v>75</v>
      </c>
      <c r="C60" s="29" t="s">
        <v>3</v>
      </c>
      <c r="D60" s="38">
        <f>D58*3.3</f>
        <v>285.11999999999995</v>
      </c>
      <c r="E60" s="30"/>
      <c r="F60" s="30"/>
    </row>
    <row r="61" spans="1:6" ht="12.75">
      <c r="A61" s="20">
        <v>48</v>
      </c>
      <c r="B61" s="28" t="s">
        <v>76</v>
      </c>
      <c r="C61" s="29" t="s">
        <v>3</v>
      </c>
      <c r="D61" s="38">
        <f>D60/2</f>
        <v>142.55999999999997</v>
      </c>
      <c r="E61" s="30"/>
      <c r="F61" s="30"/>
    </row>
    <row r="62" spans="1:6" ht="12.75">
      <c r="A62" s="20">
        <v>49</v>
      </c>
      <c r="B62" s="28" t="s">
        <v>71</v>
      </c>
      <c r="C62" s="29" t="s">
        <v>3</v>
      </c>
      <c r="D62" s="38">
        <f>D60/2</f>
        <v>142.55999999999997</v>
      </c>
      <c r="E62" s="30"/>
      <c r="F62" s="30"/>
    </row>
    <row r="63" spans="1:6" ht="12.75">
      <c r="A63" s="20">
        <v>50</v>
      </c>
      <c r="B63" s="28" t="s">
        <v>77</v>
      </c>
      <c r="C63" s="29" t="s">
        <v>3</v>
      </c>
      <c r="D63" s="38">
        <v>2</v>
      </c>
      <c r="E63" s="30"/>
      <c r="F63" s="30"/>
    </row>
    <row r="64" spans="1:6" ht="12.75">
      <c r="A64" s="24">
        <v>51</v>
      </c>
      <c r="B64" s="25" t="s">
        <v>78</v>
      </c>
      <c r="C64" s="26" t="s">
        <v>20</v>
      </c>
      <c r="D64" s="27">
        <f>12*60</f>
        <v>720</v>
      </c>
      <c r="E64" s="27"/>
      <c r="F64" s="27"/>
    </row>
    <row r="65" spans="1:6" ht="12.75">
      <c r="A65" s="20">
        <v>52</v>
      </c>
      <c r="B65" s="28" t="s">
        <v>79</v>
      </c>
      <c r="C65" s="29" t="s">
        <v>20</v>
      </c>
      <c r="D65" s="30">
        <f>D64*1.15</f>
        <v>827.9999999999999</v>
      </c>
      <c r="E65" s="30"/>
      <c r="F65" s="30"/>
    </row>
    <row r="66" spans="1:6" ht="12.75">
      <c r="A66" s="20">
        <v>53</v>
      </c>
      <c r="B66" s="28" t="s">
        <v>75</v>
      </c>
      <c r="C66" s="29" t="s">
        <v>3</v>
      </c>
      <c r="D66" s="38">
        <f>D64*1</f>
        <v>720</v>
      </c>
      <c r="E66" s="30"/>
      <c r="F66" s="30"/>
    </row>
    <row r="67" spans="1:6" ht="12.75">
      <c r="A67" s="20">
        <v>54</v>
      </c>
      <c r="B67" s="28" t="s">
        <v>71</v>
      </c>
      <c r="C67" s="29" t="s">
        <v>3</v>
      </c>
      <c r="D67" s="38">
        <f>D66</f>
        <v>720</v>
      </c>
      <c r="E67" s="30"/>
      <c r="F67" s="30"/>
    </row>
    <row r="68" spans="1:6" ht="12.75">
      <c r="A68" s="20">
        <v>55</v>
      </c>
      <c r="B68" s="28" t="s">
        <v>77</v>
      </c>
      <c r="C68" s="29" t="s">
        <v>3</v>
      </c>
      <c r="D68" s="38">
        <v>6</v>
      </c>
      <c r="E68" s="30"/>
      <c r="F68" s="30"/>
    </row>
    <row r="69" spans="1:6" ht="12.75">
      <c r="A69" s="24">
        <v>56</v>
      </c>
      <c r="B69" s="25" t="s">
        <v>80</v>
      </c>
      <c r="C69" s="26" t="s">
        <v>22</v>
      </c>
      <c r="D69" s="27">
        <f>12+60+12+60</f>
        <v>144</v>
      </c>
      <c r="E69" s="27"/>
      <c r="F69" s="27"/>
    </row>
    <row r="70" spans="1:6" ht="12.75">
      <c r="A70" s="20">
        <v>57</v>
      </c>
      <c r="B70" s="28" t="s">
        <v>81</v>
      </c>
      <c r="C70" s="29" t="s">
        <v>3</v>
      </c>
      <c r="D70" s="38">
        <f>120/0.95</f>
        <v>126.31578947368422</v>
      </c>
      <c r="E70" s="30"/>
      <c r="F70" s="30"/>
    </row>
    <row r="71" spans="1:6" ht="12.75">
      <c r="A71" s="20">
        <v>58</v>
      </c>
      <c r="B71" s="28" t="s">
        <v>82</v>
      </c>
      <c r="C71" s="29" t="s">
        <v>3</v>
      </c>
      <c r="D71" s="38">
        <f>24/0.95</f>
        <v>25.263157894736842</v>
      </c>
      <c r="E71" s="30"/>
      <c r="F71" s="30"/>
    </row>
    <row r="72" spans="1:6" ht="26.25">
      <c r="A72" s="20">
        <v>59</v>
      </c>
      <c r="B72" s="28" t="s">
        <v>83</v>
      </c>
      <c r="C72" s="29" t="s">
        <v>3</v>
      </c>
      <c r="D72" s="38">
        <f>D69/0.15</f>
        <v>960</v>
      </c>
      <c r="E72" s="30"/>
      <c r="F72" s="30"/>
    </row>
    <row r="73" spans="1:6" ht="12.75">
      <c r="A73" s="24">
        <v>60</v>
      </c>
      <c r="B73" s="25" t="s">
        <v>84</v>
      </c>
      <c r="C73" s="26" t="s">
        <v>20</v>
      </c>
      <c r="D73" s="27">
        <f>D64</f>
        <v>720</v>
      </c>
      <c r="E73" s="27"/>
      <c r="F73" s="27"/>
    </row>
    <row r="74" spans="1:6" ht="26.25">
      <c r="A74" s="20">
        <v>61</v>
      </c>
      <c r="B74" s="28" t="s">
        <v>85</v>
      </c>
      <c r="C74" s="29" t="s">
        <v>20</v>
      </c>
      <c r="D74" s="30">
        <f>D73*1.1</f>
        <v>792.0000000000001</v>
      </c>
      <c r="E74" s="30"/>
      <c r="F74" s="30"/>
    </row>
    <row r="75" spans="1:6" ht="26.25">
      <c r="A75" s="20">
        <v>62</v>
      </c>
      <c r="B75" s="28" t="s">
        <v>86</v>
      </c>
      <c r="C75" s="29" t="s">
        <v>20</v>
      </c>
      <c r="D75" s="30">
        <f>D74*0.2</f>
        <v>158.40000000000003</v>
      </c>
      <c r="E75" s="30"/>
      <c r="F75" s="30"/>
    </row>
    <row r="76" spans="1:6" ht="26.25">
      <c r="A76" s="20">
        <v>63</v>
      </c>
      <c r="B76" s="28" t="s">
        <v>87</v>
      </c>
      <c r="C76" s="29" t="s">
        <v>20</v>
      </c>
      <c r="D76" s="30">
        <v>10</v>
      </c>
      <c r="E76" s="30"/>
      <c r="F76" s="30"/>
    </row>
    <row r="77" spans="1:6" ht="12.75">
      <c r="A77" s="20">
        <v>64</v>
      </c>
      <c r="B77" s="28" t="s">
        <v>75</v>
      </c>
      <c r="C77" s="29" t="s">
        <v>3</v>
      </c>
      <c r="D77" s="38">
        <f>D73*9.3</f>
        <v>6696.000000000001</v>
      </c>
      <c r="E77" s="30"/>
      <c r="F77" s="30"/>
    </row>
    <row r="78" spans="1:6" ht="12.75">
      <c r="A78" s="20">
        <v>65</v>
      </c>
      <c r="B78" s="28" t="s">
        <v>71</v>
      </c>
      <c r="C78" s="29" t="s">
        <v>3</v>
      </c>
      <c r="D78" s="38">
        <f>D77</f>
        <v>6696.000000000001</v>
      </c>
      <c r="E78" s="30"/>
      <c r="F78" s="30"/>
    </row>
    <row r="79" spans="1:6" ht="12.75">
      <c r="A79" s="20">
        <v>66</v>
      </c>
      <c r="B79" s="28" t="s">
        <v>77</v>
      </c>
      <c r="C79" s="29" t="s">
        <v>3</v>
      </c>
      <c r="D79" s="38">
        <v>67</v>
      </c>
      <c r="E79" s="30"/>
      <c r="F79" s="30"/>
    </row>
    <row r="80" spans="1:6" ht="12.75">
      <c r="A80" s="20">
        <v>67</v>
      </c>
      <c r="B80" s="28" t="s">
        <v>49</v>
      </c>
      <c r="C80" s="29" t="s">
        <v>20</v>
      </c>
      <c r="D80" s="30">
        <f>D73</f>
        <v>720</v>
      </c>
      <c r="E80" s="30"/>
      <c r="F80" s="30"/>
    </row>
    <row r="81" spans="1:6" ht="12.75">
      <c r="A81" s="59" t="s">
        <v>99</v>
      </c>
      <c r="B81" s="60"/>
      <c r="C81" s="60"/>
      <c r="D81" s="60"/>
      <c r="E81" s="61"/>
      <c r="F81" s="31"/>
    </row>
    <row r="82" spans="1:6" ht="12.75">
      <c r="A82" s="63" t="s">
        <v>88</v>
      </c>
      <c r="B82" s="64"/>
      <c r="C82" s="64"/>
      <c r="D82" s="64"/>
      <c r="E82" s="64"/>
      <c r="F82" s="65"/>
    </row>
    <row r="83" spans="1:6" ht="39">
      <c r="A83" s="24">
        <v>68</v>
      </c>
      <c r="B83" s="25" t="s">
        <v>89</v>
      </c>
      <c r="C83" s="26" t="s">
        <v>20</v>
      </c>
      <c r="D83" s="27">
        <f>0.36*35</f>
        <v>12.6</v>
      </c>
      <c r="E83" s="27"/>
      <c r="F83" s="27"/>
    </row>
    <row r="84" spans="1:6" ht="39">
      <c r="A84" s="20">
        <v>69</v>
      </c>
      <c r="B84" s="28" t="s">
        <v>43</v>
      </c>
      <c r="C84" s="32" t="s">
        <v>44</v>
      </c>
      <c r="D84" s="33">
        <f>D83*0.02</f>
        <v>0.252</v>
      </c>
      <c r="E84" s="33"/>
      <c r="F84" s="33"/>
    </row>
    <row r="85" spans="1:6" ht="26.25">
      <c r="A85" s="24">
        <v>70</v>
      </c>
      <c r="B85" s="25" t="s">
        <v>45</v>
      </c>
      <c r="C85" s="26" t="s">
        <v>20</v>
      </c>
      <c r="D85" s="27">
        <f>0.36*35</f>
        <v>12.6</v>
      </c>
      <c r="E85" s="27"/>
      <c r="F85" s="27"/>
    </row>
    <row r="86" spans="1:6" ht="26.25">
      <c r="A86" s="34">
        <v>71</v>
      </c>
      <c r="B86" s="35" t="s">
        <v>46</v>
      </c>
      <c r="C86" s="32" t="s">
        <v>47</v>
      </c>
      <c r="D86" s="33">
        <f>D85*0.48</f>
        <v>6.048</v>
      </c>
      <c r="E86" s="21"/>
      <c r="F86" s="33"/>
    </row>
    <row r="87" spans="1:6" ht="12.75">
      <c r="A87" s="34">
        <v>72</v>
      </c>
      <c r="B87" s="36" t="s">
        <v>48</v>
      </c>
      <c r="C87" s="32" t="s">
        <v>47</v>
      </c>
      <c r="D87" s="33">
        <f>D86*0.1</f>
        <v>0.6048</v>
      </c>
      <c r="E87" s="21"/>
      <c r="F87" s="33"/>
    </row>
    <row r="88" spans="1:6" ht="12.75">
      <c r="A88" s="34">
        <v>73</v>
      </c>
      <c r="B88" s="36" t="s">
        <v>49</v>
      </c>
      <c r="C88" s="32" t="s">
        <v>20</v>
      </c>
      <c r="D88" s="33">
        <f>D83</f>
        <v>12.6</v>
      </c>
      <c r="E88" s="21"/>
      <c r="F88" s="33"/>
    </row>
    <row r="89" spans="1:6" ht="12.75">
      <c r="A89" s="24">
        <v>74</v>
      </c>
      <c r="B89" s="25" t="s">
        <v>90</v>
      </c>
      <c r="C89" s="26" t="s">
        <v>44</v>
      </c>
      <c r="D89" s="27">
        <v>0.36</v>
      </c>
      <c r="E89" s="27"/>
      <c r="F89" s="27"/>
    </row>
    <row r="90" spans="1:6" ht="12.75">
      <c r="A90" s="16">
        <v>75</v>
      </c>
      <c r="B90" s="28" t="s">
        <v>91</v>
      </c>
      <c r="C90" s="29" t="s">
        <v>44</v>
      </c>
      <c r="D90" s="39">
        <f>5.6*2.5/1000</f>
        <v>0.014</v>
      </c>
      <c r="E90" s="30"/>
      <c r="F90" s="30"/>
    </row>
    <row r="91" spans="1:6" ht="12.75">
      <c r="A91" s="20">
        <v>76</v>
      </c>
      <c r="B91" s="28" t="s">
        <v>56</v>
      </c>
      <c r="C91" s="29" t="s">
        <v>47</v>
      </c>
      <c r="D91" s="21">
        <f>D89*1%*1000</f>
        <v>3.6</v>
      </c>
      <c r="E91" s="21"/>
      <c r="F91" s="30"/>
    </row>
    <row r="92" spans="1:6" ht="26.25">
      <c r="A92" s="20">
        <v>77</v>
      </c>
      <c r="B92" s="35" t="s">
        <v>46</v>
      </c>
      <c r="C92" s="29" t="s">
        <v>47</v>
      </c>
      <c r="D92" s="21">
        <v>1</v>
      </c>
      <c r="E92" s="21"/>
      <c r="F92" s="30"/>
    </row>
    <row r="93" spans="1:6" ht="12.75">
      <c r="A93" s="20">
        <v>78</v>
      </c>
      <c r="B93" s="36" t="s">
        <v>48</v>
      </c>
      <c r="C93" s="29" t="s">
        <v>47</v>
      </c>
      <c r="D93" s="21">
        <f>D92*0.1</f>
        <v>0.1</v>
      </c>
      <c r="E93" s="21"/>
      <c r="F93" s="30"/>
    </row>
    <row r="94" spans="1:6" ht="12.75">
      <c r="A94" s="20">
        <v>79</v>
      </c>
      <c r="B94" s="28" t="s">
        <v>49</v>
      </c>
      <c r="C94" s="29" t="s">
        <v>44</v>
      </c>
      <c r="D94" s="30">
        <f>D89</f>
        <v>0.36</v>
      </c>
      <c r="E94" s="30"/>
      <c r="F94" s="30"/>
    </row>
    <row r="95" spans="1:6" ht="12.75">
      <c r="A95" s="59" t="s">
        <v>100</v>
      </c>
      <c r="B95" s="60"/>
      <c r="C95" s="60"/>
      <c r="D95" s="60"/>
      <c r="E95" s="61"/>
      <c r="F95" s="31"/>
    </row>
    <row r="96" spans="1:6" ht="12.75">
      <c r="A96" s="56" t="s">
        <v>92</v>
      </c>
      <c r="B96" s="57"/>
      <c r="C96" s="57"/>
      <c r="D96" s="57"/>
      <c r="E96" s="58"/>
      <c r="F96" s="30"/>
    </row>
    <row r="97" spans="1:6" ht="12.75">
      <c r="A97" s="56" t="s">
        <v>93</v>
      </c>
      <c r="B97" s="57"/>
      <c r="C97" s="57"/>
      <c r="D97" s="57"/>
      <c r="E97" s="58"/>
      <c r="F97" s="30"/>
    </row>
    <row r="98" spans="1:6" ht="12.75">
      <c r="A98" s="59" t="s">
        <v>94</v>
      </c>
      <c r="B98" s="60"/>
      <c r="C98" s="60"/>
      <c r="D98" s="60"/>
      <c r="E98" s="61"/>
      <c r="F98" s="31"/>
    </row>
    <row r="99" spans="2:6" ht="12.75">
      <c r="B99" s="40"/>
      <c r="C99" s="41"/>
      <c r="D99" s="42"/>
      <c r="E99" s="11"/>
      <c r="F99" s="7"/>
    </row>
    <row r="100" spans="2:6" ht="12.75">
      <c r="B100" s="5"/>
      <c r="C100" s="6"/>
      <c r="D100" s="4"/>
      <c r="F100" s="7"/>
    </row>
    <row r="101" spans="1:6" ht="12.75">
      <c r="A101" s="62" t="s">
        <v>115</v>
      </c>
      <c r="B101" s="62"/>
      <c r="C101" s="62"/>
      <c r="D101" s="62"/>
      <c r="F101" s="17"/>
    </row>
    <row r="102" spans="1:6" ht="12.75">
      <c r="A102" s="18"/>
      <c r="B102" s="18"/>
      <c r="C102" s="43"/>
      <c r="D102" s="43"/>
      <c r="E102" s="1"/>
      <c r="F102" s="1"/>
    </row>
    <row r="103" spans="2:6" ht="12.75">
      <c r="B103" s="1"/>
      <c r="D103" s="1"/>
      <c r="E103" s="1"/>
      <c r="F103" s="1"/>
    </row>
    <row r="104" spans="2:6" ht="12.75">
      <c r="B104" s="1"/>
      <c r="D104" s="1"/>
      <c r="E104" s="1"/>
      <c r="F104" s="1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</sheetData>
  <sheetProtection/>
  <mergeCells count="17">
    <mergeCell ref="A96:E96"/>
    <mergeCell ref="A97:E97"/>
    <mergeCell ref="A98:E98"/>
    <mergeCell ref="A101:D101"/>
    <mergeCell ref="A52:F52"/>
    <mergeCell ref="A81:E81"/>
    <mergeCell ref="A82:F82"/>
    <mergeCell ref="A95:E95"/>
    <mergeCell ref="A20:F20"/>
    <mergeCell ref="A27:E27"/>
    <mergeCell ref="A28:F28"/>
    <mergeCell ref="A51:E51"/>
    <mergeCell ref="A4:F4"/>
    <mergeCell ref="A5:F5"/>
    <mergeCell ref="A7:F7"/>
    <mergeCell ref="E18:F18"/>
    <mergeCell ref="A19:E19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22">
      <selection activeCell="B32" sqref="B32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16</v>
      </c>
      <c r="C2" s="8"/>
    </row>
    <row r="3" ht="12.75"/>
    <row r="4" spans="1:6" ht="15.75">
      <c r="A4" s="66" t="s">
        <v>185</v>
      </c>
      <c r="B4" s="66"/>
      <c r="C4" s="66"/>
      <c r="D4" s="66"/>
      <c r="E4" s="66"/>
      <c r="F4" s="66"/>
    </row>
    <row r="5" spans="1:6" ht="40.5" customHeight="1">
      <c r="A5" s="67" t="s">
        <v>186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>
        <v>1</v>
      </c>
      <c r="B8" s="25" t="s">
        <v>19</v>
      </c>
      <c r="C8" s="26" t="s">
        <v>20</v>
      </c>
      <c r="D8" s="27">
        <f>(13+49+13+49)*4.5</f>
        <v>558</v>
      </c>
      <c r="E8" s="27"/>
      <c r="F8" s="27"/>
    </row>
    <row r="9" spans="1:6" ht="51">
      <c r="A9" s="24">
        <v>2</v>
      </c>
      <c r="B9" s="25" t="s">
        <v>21</v>
      </c>
      <c r="C9" s="26" t="s">
        <v>22</v>
      </c>
      <c r="D9" s="27">
        <f>12+48+12+48</f>
        <v>120</v>
      </c>
      <c r="E9" s="27"/>
      <c r="F9" s="27"/>
    </row>
    <row r="10" spans="1:6" ht="38.25">
      <c r="A10" s="24">
        <v>3</v>
      </c>
      <c r="B10" s="25" t="s">
        <v>23</v>
      </c>
      <c r="C10" s="26" t="s">
        <v>22</v>
      </c>
      <c r="D10" s="27">
        <f>12+48+12+48</f>
        <v>120</v>
      </c>
      <c r="E10" s="27"/>
      <c r="F10" s="27"/>
    </row>
    <row r="11" spans="1:6" ht="38.25">
      <c r="A11" s="24">
        <v>4</v>
      </c>
      <c r="B11" s="25" t="s">
        <v>24</v>
      </c>
      <c r="C11" s="26" t="s">
        <v>22</v>
      </c>
      <c r="D11" s="27">
        <f>12.6+48+12.6+48</f>
        <v>121.2</v>
      </c>
      <c r="E11" s="27"/>
      <c r="F11" s="27"/>
    </row>
    <row r="12" spans="1:6" ht="38.25">
      <c r="A12" s="24">
        <v>5</v>
      </c>
      <c r="B12" s="25" t="s">
        <v>104</v>
      </c>
      <c r="C12" s="26" t="s">
        <v>20</v>
      </c>
      <c r="D12" s="27">
        <f>48*3.4*2</f>
        <v>326.4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3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40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39</v>
      </c>
      <c r="B19" s="60"/>
      <c r="C19" s="60"/>
      <c r="D19" s="60"/>
      <c r="E19" s="61"/>
      <c r="F19" s="31"/>
    </row>
    <row r="20" spans="1:6" ht="12.75">
      <c r="A20" s="63" t="s">
        <v>102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11.3*35+32*26.157+16*6</f>
        <v>1328.524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26.57048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11.3*35</f>
        <v>395.5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189.84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18.984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1328.524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</f>
        <v>2.95014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f>418*6.73/1000</f>
        <v>2.81314</v>
      </c>
      <c r="E30" s="21"/>
      <c r="F30" s="30"/>
    </row>
    <row r="31" spans="1:6" ht="12.75">
      <c r="A31" s="20">
        <v>20</v>
      </c>
      <c r="B31" s="36" t="s">
        <v>54</v>
      </c>
      <c r="C31" s="29" t="s">
        <v>44</v>
      </c>
      <c r="D31" s="37">
        <v>0.137</v>
      </c>
      <c r="E31" s="21"/>
      <c r="F31" s="30"/>
    </row>
    <row r="32" spans="1:6" ht="25.5">
      <c r="A32" s="20">
        <v>21</v>
      </c>
      <c r="B32" s="35" t="s">
        <v>46</v>
      </c>
      <c r="C32" s="29" t="s">
        <v>47</v>
      </c>
      <c r="D32" s="21">
        <f>D29*35*0.48</f>
        <v>49.562352000000004</v>
      </c>
      <c r="E32" s="21"/>
      <c r="F32" s="30"/>
    </row>
    <row r="33" spans="1:6" ht="12.75">
      <c r="A33" s="20">
        <v>22</v>
      </c>
      <c r="B33" s="36" t="s">
        <v>48</v>
      </c>
      <c r="C33" s="29" t="s">
        <v>47</v>
      </c>
      <c r="D33" s="21">
        <f>D32*0.1</f>
        <v>4.956235200000001</v>
      </c>
      <c r="E33" s="21"/>
      <c r="F33" s="30"/>
    </row>
    <row r="34" spans="1:6" ht="12.75">
      <c r="A34" s="24">
        <v>23</v>
      </c>
      <c r="B34" s="25" t="s">
        <v>55</v>
      </c>
      <c r="C34" s="26" t="s">
        <v>44</v>
      </c>
      <c r="D34" s="27">
        <f>D29</f>
        <v>2.95014</v>
      </c>
      <c r="E34" s="27"/>
      <c r="F34" s="27"/>
    </row>
    <row r="35" spans="1:6" ht="12.75">
      <c r="A35" s="20">
        <v>24</v>
      </c>
      <c r="B35" s="28" t="s">
        <v>56</v>
      </c>
      <c r="C35" s="29" t="s">
        <v>47</v>
      </c>
      <c r="D35" s="21">
        <f>D34*1%*1000</f>
        <v>29.501400000000004</v>
      </c>
      <c r="E35" s="21"/>
      <c r="F35" s="30"/>
    </row>
    <row r="36" spans="1:6" ht="25.5">
      <c r="A36" s="20">
        <v>25</v>
      </c>
      <c r="B36" s="35" t="s">
        <v>46</v>
      </c>
      <c r="C36" s="29" t="s">
        <v>47</v>
      </c>
      <c r="D36" s="21">
        <f>D35*35*0.48</f>
        <v>495.6235200000001</v>
      </c>
      <c r="E36" s="21"/>
      <c r="F36" s="30"/>
    </row>
    <row r="37" spans="1:6" ht="12.75">
      <c r="A37" s="20">
        <v>26</v>
      </c>
      <c r="B37" s="36" t="s">
        <v>48</v>
      </c>
      <c r="C37" s="29" t="s">
        <v>47</v>
      </c>
      <c r="D37" s="21">
        <f>D36*0.1</f>
        <v>49.56235200000001</v>
      </c>
      <c r="E37" s="21"/>
      <c r="F37" s="30"/>
    </row>
    <row r="38" spans="1:6" ht="12.75">
      <c r="A38" s="20">
        <v>27</v>
      </c>
      <c r="B38" s="28" t="s">
        <v>49</v>
      </c>
      <c r="C38" s="29" t="s">
        <v>44</v>
      </c>
      <c r="D38" s="30">
        <f>D34</f>
        <v>2.95014</v>
      </c>
      <c r="E38" s="30"/>
      <c r="F38" s="30"/>
    </row>
    <row r="39" spans="1:6" ht="25.5">
      <c r="A39" s="24">
        <v>28</v>
      </c>
      <c r="B39" s="25" t="s">
        <v>58</v>
      </c>
      <c r="C39" s="26" t="s">
        <v>20</v>
      </c>
      <c r="D39" s="27">
        <f>D40+D41+D42</f>
        <v>221.5304</v>
      </c>
      <c r="E39" s="27"/>
      <c r="F39" s="27"/>
    </row>
    <row r="40" spans="1:6" ht="12.75">
      <c r="A40" s="20">
        <v>29</v>
      </c>
      <c r="B40" s="35" t="s">
        <v>159</v>
      </c>
      <c r="C40" s="48" t="s">
        <v>20</v>
      </c>
      <c r="D40" s="21">
        <f>1.19*4.64*22</f>
        <v>121.47519999999999</v>
      </c>
      <c r="E40" s="30"/>
      <c r="F40" s="30"/>
    </row>
    <row r="41" spans="1:6" ht="12.75">
      <c r="A41" s="20">
        <v>30</v>
      </c>
      <c r="B41" s="35" t="s">
        <v>157</v>
      </c>
      <c r="C41" s="48" t="s">
        <v>20</v>
      </c>
      <c r="D41" s="21">
        <f>1.19*5.98*12</f>
        <v>85.3944</v>
      </c>
      <c r="E41" s="30"/>
      <c r="F41" s="30"/>
    </row>
    <row r="42" spans="1:6" ht="12.75">
      <c r="A42" s="20">
        <v>31</v>
      </c>
      <c r="B42" s="49" t="s">
        <v>194</v>
      </c>
      <c r="C42" s="50" t="s">
        <v>20</v>
      </c>
      <c r="D42" s="51">
        <f>1.19*6.16*2</f>
        <v>14.6608</v>
      </c>
      <c r="E42" s="30"/>
      <c r="F42" s="30"/>
    </row>
    <row r="43" spans="1:6" ht="12.75">
      <c r="A43" s="20">
        <v>32</v>
      </c>
      <c r="B43" s="28" t="s">
        <v>60</v>
      </c>
      <c r="C43" s="29" t="s">
        <v>3</v>
      </c>
      <c r="D43" s="38">
        <f>D39*3</f>
        <v>664.5912</v>
      </c>
      <c r="E43" s="30"/>
      <c r="F43" s="30"/>
    </row>
    <row r="44" spans="1:6" ht="12.75">
      <c r="A44" s="20">
        <v>33</v>
      </c>
      <c r="B44" s="28" t="s">
        <v>61</v>
      </c>
      <c r="C44" s="29" t="s">
        <v>22</v>
      </c>
      <c r="D44" s="30">
        <v>420</v>
      </c>
      <c r="E44" s="30"/>
      <c r="F44" s="30"/>
    </row>
    <row r="45" spans="1:6" ht="12.75">
      <c r="A45" s="20">
        <v>34</v>
      </c>
      <c r="B45" s="28" t="s">
        <v>62</v>
      </c>
      <c r="C45" s="29" t="s">
        <v>3</v>
      </c>
      <c r="D45" s="30">
        <v>17</v>
      </c>
      <c r="E45" s="30"/>
      <c r="F45" s="30"/>
    </row>
    <row r="46" spans="1:6" ht="26.25">
      <c r="A46" s="20">
        <v>35</v>
      </c>
      <c r="B46" s="28" t="s">
        <v>63</v>
      </c>
      <c r="C46" s="29" t="s">
        <v>3</v>
      </c>
      <c r="D46" s="30">
        <v>16</v>
      </c>
      <c r="E46" s="30"/>
      <c r="F46" s="30"/>
    </row>
    <row r="47" spans="1:6" ht="26.25">
      <c r="A47" s="20">
        <v>36</v>
      </c>
      <c r="B47" s="28" t="s">
        <v>64</v>
      </c>
      <c r="C47" s="29" t="s">
        <v>3</v>
      </c>
      <c r="D47" s="30">
        <f>(12+48+48+12+48+48)/1.2</f>
        <v>180</v>
      </c>
      <c r="E47" s="30"/>
      <c r="F47" s="30"/>
    </row>
    <row r="48" spans="1:6" ht="12.75">
      <c r="A48" s="20">
        <v>37</v>
      </c>
      <c r="B48" s="28" t="s">
        <v>65</v>
      </c>
      <c r="C48" s="29" t="s">
        <v>3</v>
      </c>
      <c r="D48" s="38">
        <f>(D46+D47)*1.2/0.15</f>
        <v>1568</v>
      </c>
      <c r="E48" s="30"/>
      <c r="F48" s="30"/>
    </row>
    <row r="49" spans="1:6" ht="12.75">
      <c r="A49" s="20">
        <v>38</v>
      </c>
      <c r="B49" s="28" t="s">
        <v>66</v>
      </c>
      <c r="C49" s="29" t="s">
        <v>3</v>
      </c>
      <c r="D49" s="38">
        <f>(D46+D47)*1.2/6</f>
        <v>39.199999999999996</v>
      </c>
      <c r="E49" s="30"/>
      <c r="F49" s="30"/>
    </row>
    <row r="50" spans="1:6" ht="12.75">
      <c r="A50" s="59" t="s">
        <v>98</v>
      </c>
      <c r="B50" s="60"/>
      <c r="C50" s="60"/>
      <c r="D50" s="60"/>
      <c r="E50" s="61"/>
      <c r="F50" s="31"/>
    </row>
    <row r="51" spans="1:6" ht="12.75">
      <c r="A51" s="63" t="s">
        <v>67</v>
      </c>
      <c r="B51" s="64"/>
      <c r="C51" s="64"/>
      <c r="D51" s="64"/>
      <c r="E51" s="64"/>
      <c r="F51" s="65"/>
    </row>
    <row r="52" spans="1:6" ht="39">
      <c r="A52" s="24">
        <v>39</v>
      </c>
      <c r="B52" s="25" t="s">
        <v>68</v>
      </c>
      <c r="C52" s="26" t="s">
        <v>20</v>
      </c>
      <c r="D52" s="27">
        <f>12*48</f>
        <v>576</v>
      </c>
      <c r="E52" s="27"/>
      <c r="F52" s="27"/>
    </row>
    <row r="53" spans="1:6" ht="12.75">
      <c r="A53" s="24">
        <v>40</v>
      </c>
      <c r="B53" s="25" t="s">
        <v>69</v>
      </c>
      <c r="C53" s="26" t="s">
        <v>20</v>
      </c>
      <c r="D53" s="27">
        <f>(12+48+12+48)*0.6</f>
        <v>72</v>
      </c>
      <c r="E53" s="27"/>
      <c r="F53" s="27"/>
    </row>
    <row r="54" spans="1:6" ht="12.75">
      <c r="A54" s="20">
        <v>41</v>
      </c>
      <c r="B54" s="28" t="s">
        <v>70</v>
      </c>
      <c r="C54" s="29" t="s">
        <v>20</v>
      </c>
      <c r="D54" s="30">
        <f>D53*1.1</f>
        <v>79.2</v>
      </c>
      <c r="E54" s="30"/>
      <c r="F54" s="30"/>
    </row>
    <row r="55" spans="1:6" ht="12.75">
      <c r="A55" s="20">
        <v>42</v>
      </c>
      <c r="B55" s="28" t="s">
        <v>71</v>
      </c>
      <c r="C55" s="29" t="s">
        <v>3</v>
      </c>
      <c r="D55" s="38">
        <f>120/0.3</f>
        <v>400</v>
      </c>
      <c r="E55" s="30"/>
      <c r="F55" s="30"/>
    </row>
    <row r="56" spans="1:6" ht="12.75">
      <c r="A56" s="20">
        <v>43</v>
      </c>
      <c r="B56" s="28" t="s">
        <v>72</v>
      </c>
      <c r="C56" s="29" t="s">
        <v>3</v>
      </c>
      <c r="D56" s="38">
        <f>D55</f>
        <v>400</v>
      </c>
      <c r="E56" s="30"/>
      <c r="F56" s="30"/>
    </row>
    <row r="57" spans="1:6" ht="12.75">
      <c r="A57" s="24">
        <v>44</v>
      </c>
      <c r="B57" s="25" t="s">
        <v>140</v>
      </c>
      <c r="C57" s="26" t="s">
        <v>20</v>
      </c>
      <c r="D57" s="27">
        <f>12*48</f>
        <v>576</v>
      </c>
      <c r="E57" s="27"/>
      <c r="F57" s="27"/>
    </row>
    <row r="58" spans="1:6" ht="12.75">
      <c r="A58" s="20">
        <v>45</v>
      </c>
      <c r="B58" s="28" t="s">
        <v>152</v>
      </c>
      <c r="C58" s="29" t="s">
        <v>20</v>
      </c>
      <c r="D58" s="30">
        <f>D57*1.15</f>
        <v>662.4</v>
      </c>
      <c r="E58" s="30"/>
      <c r="F58" s="30"/>
    </row>
    <row r="59" spans="1:6" ht="12.75">
      <c r="A59" s="20">
        <v>46</v>
      </c>
      <c r="B59" s="28" t="s">
        <v>75</v>
      </c>
      <c r="C59" s="29" t="s">
        <v>3</v>
      </c>
      <c r="D59" s="38">
        <f>D57*1</f>
        <v>576</v>
      </c>
      <c r="E59" s="30"/>
      <c r="F59" s="30"/>
    </row>
    <row r="60" spans="1:6" ht="12.75">
      <c r="A60" s="20">
        <v>47</v>
      </c>
      <c r="B60" s="28" t="s">
        <v>71</v>
      </c>
      <c r="C60" s="29" t="s">
        <v>3</v>
      </c>
      <c r="D60" s="38">
        <f>D59</f>
        <v>576</v>
      </c>
      <c r="E60" s="30"/>
      <c r="F60" s="30"/>
    </row>
    <row r="61" spans="1:6" ht="12.75">
      <c r="A61" s="24">
        <v>48</v>
      </c>
      <c r="B61" s="25" t="s">
        <v>80</v>
      </c>
      <c r="C61" s="26" t="s">
        <v>22</v>
      </c>
      <c r="D61" s="27">
        <f>12+48+12+48</f>
        <v>120</v>
      </c>
      <c r="E61" s="27"/>
      <c r="F61" s="27"/>
    </row>
    <row r="62" spans="1:6" ht="12.75">
      <c r="A62" s="20">
        <v>49</v>
      </c>
      <c r="B62" s="28" t="s">
        <v>81</v>
      </c>
      <c r="C62" s="29" t="s">
        <v>3</v>
      </c>
      <c r="D62" s="38">
        <f>96/0.95</f>
        <v>101.05263157894737</v>
      </c>
      <c r="E62" s="30"/>
      <c r="F62" s="30"/>
    </row>
    <row r="63" spans="1:6" ht="12.75">
      <c r="A63" s="20">
        <v>50</v>
      </c>
      <c r="B63" s="28" t="s">
        <v>82</v>
      </c>
      <c r="C63" s="29" t="s">
        <v>3</v>
      </c>
      <c r="D63" s="38">
        <f>24/0.95</f>
        <v>25.263157894736842</v>
      </c>
      <c r="E63" s="30"/>
      <c r="F63" s="30"/>
    </row>
    <row r="64" spans="1:6" ht="26.25">
      <c r="A64" s="20">
        <v>51</v>
      </c>
      <c r="B64" s="28" t="s">
        <v>83</v>
      </c>
      <c r="C64" s="29" t="s">
        <v>3</v>
      </c>
      <c r="D64" s="38">
        <f>D61/0.15</f>
        <v>800</v>
      </c>
      <c r="E64" s="30"/>
      <c r="F64" s="30"/>
    </row>
    <row r="65" spans="1:6" ht="12.75">
      <c r="A65" s="24">
        <v>52</v>
      </c>
      <c r="B65" s="25" t="s">
        <v>84</v>
      </c>
      <c r="C65" s="26" t="s">
        <v>20</v>
      </c>
      <c r="D65" s="27">
        <f>D57</f>
        <v>576</v>
      </c>
      <c r="E65" s="27"/>
      <c r="F65" s="27"/>
    </row>
    <row r="66" spans="1:6" ht="26.25">
      <c r="A66" s="20">
        <v>53</v>
      </c>
      <c r="B66" s="28" t="s">
        <v>85</v>
      </c>
      <c r="C66" s="29" t="s">
        <v>20</v>
      </c>
      <c r="D66" s="30">
        <f>D65*1.1</f>
        <v>633.6</v>
      </c>
      <c r="E66" s="30"/>
      <c r="F66" s="30"/>
    </row>
    <row r="67" spans="1:6" ht="26.25">
      <c r="A67" s="20">
        <v>54</v>
      </c>
      <c r="B67" s="28" t="s">
        <v>86</v>
      </c>
      <c r="C67" s="29" t="s">
        <v>20</v>
      </c>
      <c r="D67" s="30">
        <f>D66*0.2</f>
        <v>126.72000000000001</v>
      </c>
      <c r="E67" s="30"/>
      <c r="F67" s="30"/>
    </row>
    <row r="68" spans="1:6" ht="26.25">
      <c r="A68" s="20">
        <v>55</v>
      </c>
      <c r="B68" s="28" t="s">
        <v>87</v>
      </c>
      <c r="C68" s="29" t="s">
        <v>20</v>
      </c>
      <c r="D68" s="30">
        <v>10</v>
      </c>
      <c r="E68" s="30"/>
      <c r="F68" s="30"/>
    </row>
    <row r="69" spans="1:6" ht="12.75">
      <c r="A69" s="20">
        <v>56</v>
      </c>
      <c r="B69" s="28" t="s">
        <v>75</v>
      </c>
      <c r="C69" s="29" t="s">
        <v>3</v>
      </c>
      <c r="D69" s="38">
        <f>D65*9.3</f>
        <v>5356.8</v>
      </c>
      <c r="E69" s="30"/>
      <c r="F69" s="30"/>
    </row>
    <row r="70" spans="1:6" ht="12.75">
      <c r="A70" s="20">
        <v>57</v>
      </c>
      <c r="B70" s="28" t="s">
        <v>71</v>
      </c>
      <c r="C70" s="29" t="s">
        <v>3</v>
      </c>
      <c r="D70" s="38">
        <f>D69</f>
        <v>5356.8</v>
      </c>
      <c r="E70" s="30"/>
      <c r="F70" s="30"/>
    </row>
    <row r="71" spans="1:6" ht="12.75">
      <c r="A71" s="20">
        <v>58</v>
      </c>
      <c r="B71" s="28" t="s">
        <v>49</v>
      </c>
      <c r="C71" s="29" t="s">
        <v>20</v>
      </c>
      <c r="D71" s="30">
        <f>D65</f>
        <v>576</v>
      </c>
      <c r="E71" s="30"/>
      <c r="F71" s="30"/>
    </row>
    <row r="72" spans="1:6" ht="12.75">
      <c r="A72" s="59" t="s">
        <v>99</v>
      </c>
      <c r="B72" s="60"/>
      <c r="C72" s="60"/>
      <c r="D72" s="60"/>
      <c r="E72" s="61"/>
      <c r="F72" s="31"/>
    </row>
    <row r="73" spans="1:6" ht="12.75">
      <c r="A73" s="63" t="s">
        <v>88</v>
      </c>
      <c r="B73" s="64"/>
      <c r="C73" s="64"/>
      <c r="D73" s="64"/>
      <c r="E73" s="64"/>
      <c r="F73" s="65"/>
    </row>
    <row r="74" spans="1:6" ht="39">
      <c r="A74" s="24">
        <v>59</v>
      </c>
      <c r="B74" s="25" t="s">
        <v>89</v>
      </c>
      <c r="C74" s="26" t="s">
        <v>20</v>
      </c>
      <c r="D74" s="27">
        <f>0.36*35</f>
        <v>12.6</v>
      </c>
      <c r="E74" s="27"/>
      <c r="F74" s="27"/>
    </row>
    <row r="75" spans="1:6" ht="39">
      <c r="A75" s="20">
        <v>60</v>
      </c>
      <c r="B75" s="28" t="s">
        <v>43</v>
      </c>
      <c r="C75" s="32" t="s">
        <v>44</v>
      </c>
      <c r="D75" s="33">
        <f>D74*0.02</f>
        <v>0.252</v>
      </c>
      <c r="E75" s="33"/>
      <c r="F75" s="33"/>
    </row>
    <row r="76" spans="1:6" ht="26.25">
      <c r="A76" s="24">
        <v>61</v>
      </c>
      <c r="B76" s="25" t="s">
        <v>45</v>
      </c>
      <c r="C76" s="26" t="s">
        <v>20</v>
      </c>
      <c r="D76" s="27">
        <f>0.36*35</f>
        <v>12.6</v>
      </c>
      <c r="E76" s="27"/>
      <c r="F76" s="27"/>
    </row>
    <row r="77" spans="1:6" ht="26.25">
      <c r="A77" s="34">
        <v>62</v>
      </c>
      <c r="B77" s="35" t="s">
        <v>46</v>
      </c>
      <c r="C77" s="32" t="s">
        <v>47</v>
      </c>
      <c r="D77" s="33">
        <f>D76*0.48</f>
        <v>6.048</v>
      </c>
      <c r="E77" s="21"/>
      <c r="F77" s="33"/>
    </row>
    <row r="78" spans="1:6" ht="12.75">
      <c r="A78" s="34">
        <v>63</v>
      </c>
      <c r="B78" s="36" t="s">
        <v>48</v>
      </c>
      <c r="C78" s="32" t="s">
        <v>47</v>
      </c>
      <c r="D78" s="33">
        <f>D77*0.1</f>
        <v>0.6048</v>
      </c>
      <c r="E78" s="21"/>
      <c r="F78" s="33"/>
    </row>
    <row r="79" spans="1:6" ht="12.75">
      <c r="A79" s="24">
        <v>64</v>
      </c>
      <c r="B79" s="25" t="s">
        <v>90</v>
      </c>
      <c r="C79" s="26" t="s">
        <v>44</v>
      </c>
      <c r="D79" s="27">
        <v>0.36</v>
      </c>
      <c r="E79" s="27"/>
      <c r="F79" s="27"/>
    </row>
    <row r="80" spans="1:6" ht="12.75">
      <c r="A80" s="16">
        <v>65</v>
      </c>
      <c r="B80" s="28" t="s">
        <v>91</v>
      </c>
      <c r="C80" s="29" t="s">
        <v>44</v>
      </c>
      <c r="D80" s="39">
        <f>5.6*2.5/1000</f>
        <v>0.014</v>
      </c>
      <c r="E80" s="30"/>
      <c r="F80" s="30"/>
    </row>
    <row r="81" spans="1:6" ht="12.75">
      <c r="A81" s="20">
        <v>66</v>
      </c>
      <c r="B81" s="28" t="s">
        <v>56</v>
      </c>
      <c r="C81" s="29" t="s">
        <v>47</v>
      </c>
      <c r="D81" s="21">
        <f>D79*1%*1000</f>
        <v>3.6</v>
      </c>
      <c r="E81" s="21"/>
      <c r="F81" s="30"/>
    </row>
    <row r="82" spans="1:6" ht="26.25">
      <c r="A82" s="20">
        <v>67</v>
      </c>
      <c r="B82" s="35" t="s">
        <v>46</v>
      </c>
      <c r="C82" s="29" t="s">
        <v>47</v>
      </c>
      <c r="D82" s="21">
        <v>1</v>
      </c>
      <c r="E82" s="21"/>
      <c r="F82" s="30"/>
    </row>
    <row r="83" spans="1:6" ht="12.75">
      <c r="A83" s="20">
        <v>68</v>
      </c>
      <c r="B83" s="36" t="s">
        <v>48</v>
      </c>
      <c r="C83" s="29" t="s">
        <v>47</v>
      </c>
      <c r="D83" s="21">
        <f>D82*0.1</f>
        <v>0.1</v>
      </c>
      <c r="E83" s="21"/>
      <c r="F83" s="30"/>
    </row>
    <row r="84" spans="1:6" ht="12.75">
      <c r="A84" s="20">
        <v>69</v>
      </c>
      <c r="B84" s="28" t="s">
        <v>49</v>
      </c>
      <c r="C84" s="29" t="s">
        <v>44</v>
      </c>
      <c r="D84" s="30">
        <f>D79</f>
        <v>0.36</v>
      </c>
      <c r="E84" s="30"/>
      <c r="F84" s="30"/>
    </row>
    <row r="85" spans="1:6" ht="12.75">
      <c r="A85" s="59" t="s">
        <v>100</v>
      </c>
      <c r="B85" s="60"/>
      <c r="C85" s="60"/>
      <c r="D85" s="60"/>
      <c r="E85" s="61"/>
      <c r="F85" s="31"/>
    </row>
    <row r="86" spans="1:6" ht="12.75">
      <c r="A86" s="56" t="s">
        <v>92</v>
      </c>
      <c r="B86" s="57"/>
      <c r="C86" s="57"/>
      <c r="D86" s="57"/>
      <c r="E86" s="58"/>
      <c r="F86" s="30"/>
    </row>
    <row r="87" spans="1:6" ht="12.75">
      <c r="A87" s="56" t="s">
        <v>93</v>
      </c>
      <c r="B87" s="57"/>
      <c r="C87" s="57"/>
      <c r="D87" s="57"/>
      <c r="E87" s="58"/>
      <c r="F87" s="30"/>
    </row>
    <row r="88" spans="1:6" ht="12.75">
      <c r="A88" s="59" t="s">
        <v>94</v>
      </c>
      <c r="B88" s="60"/>
      <c r="C88" s="60"/>
      <c r="D88" s="60"/>
      <c r="E88" s="61"/>
      <c r="F88" s="31"/>
    </row>
    <row r="89" spans="2:6" ht="12.75">
      <c r="B89" s="40"/>
      <c r="C89" s="41"/>
      <c r="D89" s="42"/>
      <c r="E89" s="11"/>
      <c r="F89" s="7"/>
    </row>
    <row r="90" spans="2:6" ht="12.75">
      <c r="B90" s="5"/>
      <c r="C90" s="6"/>
      <c r="D90" s="4"/>
      <c r="F90" s="7"/>
    </row>
    <row r="91" spans="1:6" ht="12.75">
      <c r="A91" s="62" t="s">
        <v>113</v>
      </c>
      <c r="B91" s="62"/>
      <c r="C91" s="62"/>
      <c r="D91" s="62"/>
      <c r="F91" s="17"/>
    </row>
    <row r="92" spans="1:6" ht="12.75">
      <c r="A92" s="18"/>
      <c r="B92" s="18"/>
      <c r="C92" s="43"/>
      <c r="D92" s="43"/>
      <c r="E92" s="1"/>
      <c r="F92" s="1"/>
    </row>
    <row r="93" spans="2:6" ht="12.75">
      <c r="B93" s="1"/>
      <c r="D93" s="1"/>
      <c r="E93" s="1"/>
      <c r="F93" s="1"/>
    </row>
    <row r="94" spans="2:6" ht="12.75">
      <c r="B94" s="1"/>
      <c r="D94" s="1"/>
      <c r="E94" s="1"/>
      <c r="F94" s="1"/>
    </row>
    <row r="95" spans="2:6" ht="12.75">
      <c r="B95" s="1"/>
      <c r="D95" s="1"/>
      <c r="E95" s="1"/>
      <c r="F95" s="1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</sheetData>
  <sheetProtection/>
  <mergeCells count="17">
    <mergeCell ref="A73:F73"/>
    <mergeCell ref="A4:F4"/>
    <mergeCell ref="A5:F5"/>
    <mergeCell ref="A7:F7"/>
    <mergeCell ref="E18:F18"/>
    <mergeCell ref="A19:E19"/>
    <mergeCell ref="A20:F20"/>
    <mergeCell ref="A85:E85"/>
    <mergeCell ref="A86:E86"/>
    <mergeCell ref="A87:E87"/>
    <mergeCell ref="A88:E88"/>
    <mergeCell ref="A91:D91"/>
    <mergeCell ref="A27:E27"/>
    <mergeCell ref="A28:F28"/>
    <mergeCell ref="A50:E50"/>
    <mergeCell ref="A51:F51"/>
    <mergeCell ref="A72:E7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B60" sqref="B60"/>
    </sheetView>
  </sheetViews>
  <sheetFormatPr defaultColWidth="9.00390625" defaultRowHeight="12.75"/>
  <cols>
    <col min="1" max="1" width="5.125" style="1" customWidth="1"/>
    <col min="2" max="2" width="70.50390625" style="9" customWidth="1"/>
    <col min="3" max="3" width="5.50390625" style="1" bestFit="1" customWidth="1"/>
    <col min="4" max="4" width="8.625" style="2" customWidth="1"/>
    <col min="5" max="5" width="9.50390625" style="2" customWidth="1"/>
    <col min="6" max="6" width="11.875" style="2" customWidth="1"/>
  </cols>
  <sheetData>
    <row r="1" spans="2:3" ht="12.75">
      <c r="B1" s="15" t="s">
        <v>13</v>
      </c>
      <c r="C1" s="8"/>
    </row>
    <row r="2" spans="2:3" ht="12.75">
      <c r="B2" s="15" t="s">
        <v>95</v>
      </c>
      <c r="C2" s="8"/>
    </row>
    <row r="3" ht="12.75"/>
    <row r="4" spans="1:6" ht="15.75">
      <c r="A4" s="66" t="s">
        <v>121</v>
      </c>
      <c r="B4" s="66"/>
      <c r="C4" s="66"/>
      <c r="D4" s="66"/>
      <c r="E4" s="66"/>
      <c r="F4" s="66"/>
    </row>
    <row r="5" spans="1:6" ht="40.5" customHeight="1">
      <c r="A5" s="67" t="s">
        <v>116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8" t="s">
        <v>18</v>
      </c>
      <c r="B7" s="69"/>
      <c r="C7" s="69"/>
      <c r="D7" s="69"/>
      <c r="E7" s="69"/>
      <c r="F7" s="70"/>
    </row>
    <row r="8" spans="1:6" ht="51">
      <c r="A8" s="24">
        <v>1</v>
      </c>
      <c r="B8" s="25" t="s">
        <v>19</v>
      </c>
      <c r="C8" s="26" t="s">
        <v>20</v>
      </c>
      <c r="D8" s="27">
        <f>(13+37+13+37)*4.5</f>
        <v>450</v>
      </c>
      <c r="E8" s="27"/>
      <c r="F8" s="27"/>
    </row>
    <row r="9" spans="1:6" ht="51">
      <c r="A9" s="24">
        <v>2</v>
      </c>
      <c r="B9" s="25" t="s">
        <v>21</v>
      </c>
      <c r="C9" s="26" t="s">
        <v>22</v>
      </c>
      <c r="D9" s="27">
        <f>12+36+12+36</f>
        <v>96</v>
      </c>
      <c r="E9" s="27"/>
      <c r="F9" s="27"/>
    </row>
    <row r="10" spans="1:6" ht="38.25">
      <c r="A10" s="24">
        <v>3</v>
      </c>
      <c r="B10" s="25" t="s">
        <v>23</v>
      </c>
      <c r="C10" s="26" t="s">
        <v>22</v>
      </c>
      <c r="D10" s="27">
        <f>12+36+12+36</f>
        <v>96</v>
      </c>
      <c r="E10" s="27"/>
      <c r="F10" s="27"/>
    </row>
    <row r="11" spans="1:6" ht="38.25">
      <c r="A11" s="24">
        <v>4</v>
      </c>
      <c r="B11" s="25" t="s">
        <v>24</v>
      </c>
      <c r="C11" s="26" t="s">
        <v>22</v>
      </c>
      <c r="D11" s="27">
        <f>12.6+36+12.6+36</f>
        <v>97.2</v>
      </c>
      <c r="E11" s="27"/>
      <c r="F11" s="27"/>
    </row>
    <row r="12" spans="1:6" ht="38.25">
      <c r="A12" s="24">
        <v>5</v>
      </c>
      <c r="B12" s="25" t="s">
        <v>25</v>
      </c>
      <c r="C12" s="26" t="s">
        <v>20</v>
      </c>
      <c r="D12" s="27">
        <f>36*3.4*2</f>
        <v>244.79999999999998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2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30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96</v>
      </c>
      <c r="B19" s="60"/>
      <c r="C19" s="60"/>
      <c r="D19" s="60"/>
      <c r="E19" s="61"/>
      <c r="F19" s="31"/>
    </row>
    <row r="20" spans="1:6" ht="12.75">
      <c r="A20" s="63" t="s">
        <v>40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9.4*35+24*26.157+12*6</f>
        <v>1028.768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20.57536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9.4*35</f>
        <v>329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157.92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15.792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1028.768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D30+D31+D32</f>
        <v>4.595000000000001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v>1.968</v>
      </c>
      <c r="E30" s="21"/>
      <c r="F30" s="30"/>
    </row>
    <row r="31" spans="1:6" ht="12.75">
      <c r="A31" s="20">
        <v>20</v>
      </c>
      <c r="B31" s="36" t="s">
        <v>53</v>
      </c>
      <c r="C31" s="29" t="s">
        <v>44</v>
      </c>
      <c r="D31" s="37">
        <v>2.49</v>
      </c>
      <c r="E31" s="21"/>
      <c r="F31" s="30"/>
    </row>
    <row r="32" spans="1:6" ht="12.75">
      <c r="A32" s="20">
        <v>21</v>
      </c>
      <c r="B32" s="36" t="s">
        <v>54</v>
      </c>
      <c r="C32" s="29" t="s">
        <v>44</v>
      </c>
      <c r="D32" s="37">
        <v>0.137</v>
      </c>
      <c r="E32" s="21"/>
      <c r="F32" s="30"/>
    </row>
    <row r="33" spans="1:6" ht="25.5">
      <c r="A33" s="20">
        <v>22</v>
      </c>
      <c r="B33" s="35" t="s">
        <v>46</v>
      </c>
      <c r="C33" s="29" t="s">
        <v>47</v>
      </c>
      <c r="D33" s="21">
        <f>D29*35*0.48</f>
        <v>77.19600000000001</v>
      </c>
      <c r="E33" s="21"/>
      <c r="F33" s="30"/>
    </row>
    <row r="34" spans="1:6" ht="12.75">
      <c r="A34" s="20">
        <v>23</v>
      </c>
      <c r="B34" s="36" t="s">
        <v>48</v>
      </c>
      <c r="C34" s="29" t="s">
        <v>47</v>
      </c>
      <c r="D34" s="21">
        <f>D33*0.1</f>
        <v>7.719600000000002</v>
      </c>
      <c r="E34" s="21"/>
      <c r="F34" s="30"/>
    </row>
    <row r="35" spans="1:6" ht="12.75">
      <c r="A35" s="20">
        <v>24</v>
      </c>
      <c r="B35" s="28" t="s">
        <v>49</v>
      </c>
      <c r="C35" s="29" t="s">
        <v>44</v>
      </c>
      <c r="D35" s="30">
        <f>D29</f>
        <v>4.595000000000001</v>
      </c>
      <c r="E35" s="30"/>
      <c r="F35" s="30"/>
    </row>
    <row r="36" spans="1:6" ht="12.75">
      <c r="A36" s="24">
        <v>25</v>
      </c>
      <c r="B36" s="25" t="s">
        <v>55</v>
      </c>
      <c r="C36" s="26" t="s">
        <v>44</v>
      </c>
      <c r="D36" s="27">
        <f>D29</f>
        <v>4.595000000000001</v>
      </c>
      <c r="E36" s="27"/>
      <c r="F36" s="27"/>
    </row>
    <row r="37" spans="1:6" ht="12.75">
      <c r="A37" s="20">
        <v>26</v>
      </c>
      <c r="B37" s="28" t="s">
        <v>56</v>
      </c>
      <c r="C37" s="29" t="s">
        <v>47</v>
      </c>
      <c r="D37" s="21">
        <f>D36*1%*1000</f>
        <v>45.95</v>
      </c>
      <c r="E37" s="21"/>
      <c r="F37" s="30"/>
    </row>
    <row r="38" spans="1:6" ht="12.75">
      <c r="A38" s="16">
        <v>27</v>
      </c>
      <c r="B38" s="28" t="s">
        <v>57</v>
      </c>
      <c r="C38" s="29" t="s">
        <v>3</v>
      </c>
      <c r="D38" s="30">
        <v>144</v>
      </c>
      <c r="E38" s="30"/>
      <c r="F38" s="30"/>
    </row>
    <row r="39" spans="1:6" ht="25.5">
      <c r="A39" s="20">
        <v>28</v>
      </c>
      <c r="B39" s="35" t="s">
        <v>46</v>
      </c>
      <c r="C39" s="29" t="s">
        <v>47</v>
      </c>
      <c r="D39" s="21">
        <f>D37*35*0.48</f>
        <v>771.9599999999999</v>
      </c>
      <c r="E39" s="21"/>
      <c r="F39" s="30"/>
    </row>
    <row r="40" spans="1:6" ht="12.75">
      <c r="A40" s="20">
        <v>29</v>
      </c>
      <c r="B40" s="36" t="s">
        <v>48</v>
      </c>
      <c r="C40" s="29" t="s">
        <v>47</v>
      </c>
      <c r="D40" s="21">
        <f>D39*0.1</f>
        <v>77.196</v>
      </c>
      <c r="E40" s="21"/>
      <c r="F40" s="30"/>
    </row>
    <row r="41" spans="1:6" ht="12.75">
      <c r="A41" s="20">
        <v>30</v>
      </c>
      <c r="B41" s="28" t="s">
        <v>49</v>
      </c>
      <c r="C41" s="29" t="s">
        <v>44</v>
      </c>
      <c r="D41" s="30">
        <f>D36</f>
        <v>4.595000000000001</v>
      </c>
      <c r="E41" s="30"/>
      <c r="F41" s="30"/>
    </row>
    <row r="42" spans="1:6" ht="25.5">
      <c r="A42" s="24">
        <v>31</v>
      </c>
      <c r="B42" s="25" t="s">
        <v>58</v>
      </c>
      <c r="C42" s="26" t="s">
        <v>20</v>
      </c>
      <c r="D42" s="27">
        <f>D43+D44</f>
        <v>457.1741999999999</v>
      </c>
      <c r="E42" s="27"/>
      <c r="F42" s="27"/>
    </row>
    <row r="43" spans="1:6" ht="12.75">
      <c r="A43" s="20">
        <v>32</v>
      </c>
      <c r="B43" s="28" t="s">
        <v>117</v>
      </c>
      <c r="C43" s="29" t="s">
        <v>20</v>
      </c>
      <c r="D43" s="30">
        <f>1.19*4.55*62</f>
        <v>335.69899999999996</v>
      </c>
      <c r="E43" s="30"/>
      <c r="F43" s="30"/>
    </row>
    <row r="44" spans="1:6" ht="12.75">
      <c r="A44" s="20">
        <v>33</v>
      </c>
      <c r="B44" s="28" t="s">
        <v>118</v>
      </c>
      <c r="C44" s="29" t="s">
        <v>20</v>
      </c>
      <c r="D44" s="30">
        <f>1.19*4.64*22</f>
        <v>121.47519999999999</v>
      </c>
      <c r="E44" s="30"/>
      <c r="F44" s="30"/>
    </row>
    <row r="45" spans="1:6" ht="12.75">
      <c r="A45" s="20">
        <v>34</v>
      </c>
      <c r="B45" s="28" t="s">
        <v>60</v>
      </c>
      <c r="C45" s="29" t="s">
        <v>3</v>
      </c>
      <c r="D45" s="38">
        <f>D42*3</f>
        <v>1371.5225999999998</v>
      </c>
      <c r="E45" s="30"/>
      <c r="F45" s="30"/>
    </row>
    <row r="46" spans="1:6" ht="12.75">
      <c r="A46" s="20">
        <v>35</v>
      </c>
      <c r="B46" s="28" t="s">
        <v>61</v>
      </c>
      <c r="C46" s="29" t="s">
        <v>22</v>
      </c>
      <c r="D46" s="30">
        <v>600</v>
      </c>
      <c r="E46" s="30"/>
      <c r="F46" s="30"/>
    </row>
    <row r="47" spans="1:6" ht="12.75">
      <c r="A47" s="20">
        <v>36</v>
      </c>
      <c r="B47" s="28" t="s">
        <v>62</v>
      </c>
      <c r="C47" s="29" t="s">
        <v>3</v>
      </c>
      <c r="D47" s="30">
        <v>67</v>
      </c>
      <c r="E47" s="30"/>
      <c r="F47" s="30"/>
    </row>
    <row r="48" spans="1:6" ht="26.25">
      <c r="A48" s="20">
        <v>37</v>
      </c>
      <c r="B48" s="28" t="s">
        <v>63</v>
      </c>
      <c r="C48" s="29" t="s">
        <v>3</v>
      </c>
      <c r="D48" s="30">
        <v>16</v>
      </c>
      <c r="E48" s="30"/>
      <c r="F48" s="30"/>
    </row>
    <row r="49" spans="1:6" ht="26.25">
      <c r="A49" s="20">
        <v>38</v>
      </c>
      <c r="B49" s="28" t="s">
        <v>64</v>
      </c>
      <c r="C49" s="29" t="s">
        <v>3</v>
      </c>
      <c r="D49" s="30">
        <v>84</v>
      </c>
      <c r="E49" s="30"/>
      <c r="F49" s="30"/>
    </row>
    <row r="50" spans="1:6" ht="12.75">
      <c r="A50" s="20">
        <v>39</v>
      </c>
      <c r="B50" s="28" t="s">
        <v>65</v>
      </c>
      <c r="C50" s="29" t="s">
        <v>3</v>
      </c>
      <c r="D50" s="38">
        <f>(D48+D49)*1.2/0.15</f>
        <v>800</v>
      </c>
      <c r="E50" s="30"/>
      <c r="F50" s="30"/>
    </row>
    <row r="51" spans="1:6" ht="12.75">
      <c r="A51" s="20">
        <v>40</v>
      </c>
      <c r="B51" s="28" t="s">
        <v>66</v>
      </c>
      <c r="C51" s="29" t="s">
        <v>3</v>
      </c>
      <c r="D51" s="30">
        <v>40</v>
      </c>
      <c r="E51" s="30"/>
      <c r="F51" s="30"/>
    </row>
    <row r="52" spans="1:6" ht="12.75">
      <c r="A52" s="59" t="s">
        <v>98</v>
      </c>
      <c r="B52" s="60"/>
      <c r="C52" s="60"/>
      <c r="D52" s="60"/>
      <c r="E52" s="61"/>
      <c r="F52" s="31"/>
    </row>
    <row r="53" spans="1:6" ht="12.75">
      <c r="A53" s="63" t="s">
        <v>67</v>
      </c>
      <c r="B53" s="64"/>
      <c r="C53" s="64"/>
      <c r="D53" s="64"/>
      <c r="E53" s="64"/>
      <c r="F53" s="65"/>
    </row>
    <row r="54" spans="1:6" ht="39">
      <c r="A54" s="24">
        <v>41</v>
      </c>
      <c r="B54" s="25" t="s">
        <v>68</v>
      </c>
      <c r="C54" s="26" t="s">
        <v>20</v>
      </c>
      <c r="D54" s="27">
        <f>12*36</f>
        <v>432</v>
      </c>
      <c r="E54" s="27"/>
      <c r="F54" s="27"/>
    </row>
    <row r="55" spans="1:6" ht="12.75">
      <c r="A55" s="24">
        <v>42</v>
      </c>
      <c r="B55" s="25" t="s">
        <v>69</v>
      </c>
      <c r="C55" s="26" t="s">
        <v>20</v>
      </c>
      <c r="D55" s="27">
        <f>(12+36+12+36)*0.6</f>
        <v>57.599999999999994</v>
      </c>
      <c r="E55" s="27"/>
      <c r="F55" s="27"/>
    </row>
    <row r="56" spans="1:6" ht="12.75">
      <c r="A56" s="20">
        <v>43</v>
      </c>
      <c r="B56" s="28" t="s">
        <v>70</v>
      </c>
      <c r="C56" s="29" t="s">
        <v>20</v>
      </c>
      <c r="D56" s="30">
        <f>D55*1.1</f>
        <v>63.36</v>
      </c>
      <c r="E56" s="30"/>
      <c r="F56" s="30"/>
    </row>
    <row r="57" spans="1:6" ht="12.75">
      <c r="A57" s="20">
        <v>44</v>
      </c>
      <c r="B57" s="28" t="s">
        <v>71</v>
      </c>
      <c r="C57" s="29" t="s">
        <v>3</v>
      </c>
      <c r="D57" s="38">
        <f>96/0.3</f>
        <v>320</v>
      </c>
      <c r="E57" s="30"/>
      <c r="F57" s="30"/>
    </row>
    <row r="58" spans="1:6" ht="12.75">
      <c r="A58" s="20">
        <v>45</v>
      </c>
      <c r="B58" s="28" t="s">
        <v>72</v>
      </c>
      <c r="C58" s="29" t="s">
        <v>3</v>
      </c>
      <c r="D58" s="38">
        <f>D57</f>
        <v>320</v>
      </c>
      <c r="E58" s="30"/>
      <c r="F58" s="30"/>
    </row>
    <row r="59" spans="1:6" ht="12.75">
      <c r="A59" s="24">
        <v>46</v>
      </c>
      <c r="B59" s="25" t="s">
        <v>119</v>
      </c>
      <c r="C59" s="26" t="s">
        <v>20</v>
      </c>
      <c r="D59" s="27">
        <f>12*36</f>
        <v>432</v>
      </c>
      <c r="E59" s="27"/>
      <c r="F59" s="27"/>
    </row>
    <row r="60" spans="1:6" ht="12.75">
      <c r="A60" s="20">
        <v>47</v>
      </c>
      <c r="B60" s="28" t="s">
        <v>79</v>
      </c>
      <c r="C60" s="29" t="s">
        <v>20</v>
      </c>
      <c r="D60" s="30">
        <f>D59*1.15</f>
        <v>496.79999999999995</v>
      </c>
      <c r="E60" s="30"/>
      <c r="F60" s="30"/>
    </row>
    <row r="61" spans="1:6" ht="12.75">
      <c r="A61" s="20">
        <v>48</v>
      </c>
      <c r="B61" s="28" t="s">
        <v>75</v>
      </c>
      <c r="C61" s="29" t="s">
        <v>3</v>
      </c>
      <c r="D61" s="38">
        <f>D59*1</f>
        <v>432</v>
      </c>
      <c r="E61" s="30"/>
      <c r="F61" s="30"/>
    </row>
    <row r="62" spans="1:6" ht="12.75">
      <c r="A62" s="20">
        <v>49</v>
      </c>
      <c r="B62" s="28" t="s">
        <v>71</v>
      </c>
      <c r="C62" s="29" t="s">
        <v>3</v>
      </c>
      <c r="D62" s="38">
        <f>D61</f>
        <v>432</v>
      </c>
      <c r="E62" s="30"/>
      <c r="F62" s="30"/>
    </row>
    <row r="63" spans="1:6" ht="12.75">
      <c r="A63" s="24">
        <v>50</v>
      </c>
      <c r="B63" s="25" t="s">
        <v>80</v>
      </c>
      <c r="C63" s="26" t="s">
        <v>22</v>
      </c>
      <c r="D63" s="27">
        <f>12+36+12+36</f>
        <v>96</v>
      </c>
      <c r="E63" s="27"/>
      <c r="F63" s="27"/>
    </row>
    <row r="64" spans="1:6" ht="12.75">
      <c r="A64" s="20">
        <v>51</v>
      </c>
      <c r="B64" s="28" t="s">
        <v>81</v>
      </c>
      <c r="C64" s="29" t="s">
        <v>3</v>
      </c>
      <c r="D64" s="38">
        <f>72/0.95</f>
        <v>75.78947368421053</v>
      </c>
      <c r="E64" s="30"/>
      <c r="F64" s="30"/>
    </row>
    <row r="65" spans="1:6" ht="12.75">
      <c r="A65" s="20">
        <v>52</v>
      </c>
      <c r="B65" s="28" t="s">
        <v>82</v>
      </c>
      <c r="C65" s="29" t="s">
        <v>3</v>
      </c>
      <c r="D65" s="38">
        <f>24/0.95</f>
        <v>25.263157894736842</v>
      </c>
      <c r="E65" s="30"/>
      <c r="F65" s="30"/>
    </row>
    <row r="66" spans="1:6" ht="13.5" customHeight="1">
      <c r="A66" s="20">
        <v>53</v>
      </c>
      <c r="B66" s="28" t="s">
        <v>83</v>
      </c>
      <c r="C66" s="29" t="s">
        <v>3</v>
      </c>
      <c r="D66" s="38">
        <f>D63/0.15</f>
        <v>640</v>
      </c>
      <c r="E66" s="30"/>
      <c r="F66" s="30"/>
    </row>
    <row r="67" spans="1:6" ht="12.75">
      <c r="A67" s="24">
        <v>54</v>
      </c>
      <c r="B67" s="25" t="s">
        <v>84</v>
      </c>
      <c r="C67" s="26" t="s">
        <v>20</v>
      </c>
      <c r="D67" s="27">
        <f>D59</f>
        <v>432</v>
      </c>
      <c r="E67" s="27"/>
      <c r="F67" s="27"/>
    </row>
    <row r="68" spans="1:6" ht="26.25">
      <c r="A68" s="20">
        <v>55</v>
      </c>
      <c r="B68" s="28" t="s">
        <v>85</v>
      </c>
      <c r="C68" s="29" t="s">
        <v>20</v>
      </c>
      <c r="D68" s="30">
        <f>D67*1.1</f>
        <v>475.20000000000005</v>
      </c>
      <c r="E68" s="30"/>
      <c r="F68" s="30"/>
    </row>
    <row r="69" spans="1:6" ht="26.25">
      <c r="A69" s="20">
        <v>56</v>
      </c>
      <c r="B69" s="28" t="s">
        <v>86</v>
      </c>
      <c r="C69" s="29" t="s">
        <v>20</v>
      </c>
      <c r="D69" s="30">
        <f>D68*0.2</f>
        <v>95.04000000000002</v>
      </c>
      <c r="E69" s="30"/>
      <c r="F69" s="30"/>
    </row>
    <row r="70" spans="1:6" ht="26.25">
      <c r="A70" s="20">
        <v>57</v>
      </c>
      <c r="B70" s="28" t="s">
        <v>87</v>
      </c>
      <c r="C70" s="29" t="s">
        <v>20</v>
      </c>
      <c r="D70" s="30">
        <v>10</v>
      </c>
      <c r="E70" s="30"/>
      <c r="F70" s="30"/>
    </row>
    <row r="71" spans="1:6" ht="12.75">
      <c r="A71" s="20">
        <v>58</v>
      </c>
      <c r="B71" s="28" t="s">
        <v>75</v>
      </c>
      <c r="C71" s="29" t="s">
        <v>3</v>
      </c>
      <c r="D71" s="38">
        <f>D67*9.3</f>
        <v>4017.6000000000004</v>
      </c>
      <c r="E71" s="30"/>
      <c r="F71" s="30"/>
    </row>
    <row r="72" spans="1:6" ht="12.75">
      <c r="A72" s="20">
        <v>59</v>
      </c>
      <c r="B72" s="28" t="s">
        <v>71</v>
      </c>
      <c r="C72" s="29" t="s">
        <v>3</v>
      </c>
      <c r="D72" s="38">
        <f>D71</f>
        <v>4017.6000000000004</v>
      </c>
      <c r="E72" s="30"/>
      <c r="F72" s="30"/>
    </row>
    <row r="73" spans="1:6" ht="12.75">
      <c r="A73" s="20">
        <v>60</v>
      </c>
      <c r="B73" s="28" t="s">
        <v>49</v>
      </c>
      <c r="C73" s="29" t="s">
        <v>20</v>
      </c>
      <c r="D73" s="30">
        <f>D67</f>
        <v>432</v>
      </c>
      <c r="E73" s="30"/>
      <c r="F73" s="30"/>
    </row>
    <row r="74" spans="1:6" ht="12.75">
      <c r="A74" s="59" t="s">
        <v>99</v>
      </c>
      <c r="B74" s="60"/>
      <c r="C74" s="60"/>
      <c r="D74" s="60"/>
      <c r="E74" s="61"/>
      <c r="F74" s="31"/>
    </row>
    <row r="75" spans="1:6" ht="12.75">
      <c r="A75" s="63" t="s">
        <v>88</v>
      </c>
      <c r="B75" s="64"/>
      <c r="C75" s="64"/>
      <c r="D75" s="64"/>
      <c r="E75" s="64"/>
      <c r="F75" s="65"/>
    </row>
    <row r="76" spans="1:6" ht="39">
      <c r="A76" s="24">
        <v>61</v>
      </c>
      <c r="B76" s="25" t="s">
        <v>89</v>
      </c>
      <c r="C76" s="26" t="s">
        <v>20</v>
      </c>
      <c r="D76" s="27">
        <f>0.36*35</f>
        <v>12.6</v>
      </c>
      <c r="E76" s="27"/>
      <c r="F76" s="27"/>
    </row>
    <row r="77" spans="1:6" ht="39">
      <c r="A77" s="20">
        <v>62</v>
      </c>
      <c r="B77" s="28" t="s">
        <v>43</v>
      </c>
      <c r="C77" s="32" t="s">
        <v>44</v>
      </c>
      <c r="D77" s="33">
        <f>D76*0.02</f>
        <v>0.252</v>
      </c>
      <c r="E77" s="33"/>
      <c r="F77" s="33"/>
    </row>
    <row r="78" spans="1:6" ht="26.25">
      <c r="A78" s="24">
        <v>63</v>
      </c>
      <c r="B78" s="25" t="s">
        <v>45</v>
      </c>
      <c r="C78" s="26" t="s">
        <v>20</v>
      </c>
      <c r="D78" s="27">
        <f>0.36*35</f>
        <v>12.6</v>
      </c>
      <c r="E78" s="27"/>
      <c r="F78" s="27"/>
    </row>
    <row r="79" spans="1:6" ht="26.25">
      <c r="A79" s="34">
        <v>64</v>
      </c>
      <c r="B79" s="35" t="s">
        <v>46</v>
      </c>
      <c r="C79" s="32" t="s">
        <v>47</v>
      </c>
      <c r="D79" s="33">
        <f>D78*0.48</f>
        <v>6.048</v>
      </c>
      <c r="E79" s="21"/>
      <c r="F79" s="33"/>
    </row>
    <row r="80" spans="1:6" ht="12.75">
      <c r="A80" s="34">
        <v>65</v>
      </c>
      <c r="B80" s="36" t="s">
        <v>48</v>
      </c>
      <c r="C80" s="32" t="s">
        <v>47</v>
      </c>
      <c r="D80" s="33">
        <f>D79*0.1</f>
        <v>0.6048</v>
      </c>
      <c r="E80" s="21"/>
      <c r="F80" s="33"/>
    </row>
    <row r="81" spans="1:6" ht="12.75">
      <c r="A81" s="24">
        <v>66</v>
      </c>
      <c r="B81" s="25" t="s">
        <v>90</v>
      </c>
      <c r="C81" s="26" t="s">
        <v>44</v>
      </c>
      <c r="D81" s="27">
        <v>0.36</v>
      </c>
      <c r="E81" s="27"/>
      <c r="F81" s="27"/>
    </row>
    <row r="82" spans="1:6" ht="12.75">
      <c r="A82" s="16">
        <v>67</v>
      </c>
      <c r="B82" s="28" t="s">
        <v>91</v>
      </c>
      <c r="C82" s="29" t="s">
        <v>44</v>
      </c>
      <c r="D82" s="39">
        <f>5.6*2.5/1000</f>
        <v>0.014</v>
      </c>
      <c r="E82" s="30"/>
      <c r="F82" s="30"/>
    </row>
    <row r="83" spans="1:6" ht="12.75">
      <c r="A83" s="20">
        <v>68</v>
      </c>
      <c r="B83" s="28" t="s">
        <v>56</v>
      </c>
      <c r="C83" s="29" t="s">
        <v>47</v>
      </c>
      <c r="D83" s="21">
        <f>D81*1%*1000</f>
        <v>3.6</v>
      </c>
      <c r="E83" s="21"/>
      <c r="F83" s="30"/>
    </row>
    <row r="84" spans="1:6" ht="26.25">
      <c r="A84" s="20">
        <v>69</v>
      </c>
      <c r="B84" s="35" t="s">
        <v>46</v>
      </c>
      <c r="C84" s="29" t="s">
        <v>47</v>
      </c>
      <c r="D84" s="21">
        <v>1</v>
      </c>
      <c r="E84" s="21"/>
      <c r="F84" s="30"/>
    </row>
    <row r="85" spans="1:6" ht="12.75">
      <c r="A85" s="20">
        <v>70</v>
      </c>
      <c r="B85" s="36" t="s">
        <v>48</v>
      </c>
      <c r="C85" s="29" t="s">
        <v>47</v>
      </c>
      <c r="D85" s="21">
        <f>D84*0.1</f>
        <v>0.1</v>
      </c>
      <c r="E85" s="21"/>
      <c r="F85" s="30"/>
    </row>
    <row r="86" spans="1:6" ht="12.75">
      <c r="A86" s="20">
        <v>71</v>
      </c>
      <c r="B86" s="28" t="s">
        <v>49</v>
      </c>
      <c r="C86" s="29" t="s">
        <v>44</v>
      </c>
      <c r="D86" s="30">
        <f>D81</f>
        <v>0.36</v>
      </c>
      <c r="E86" s="30"/>
      <c r="F86" s="30"/>
    </row>
    <row r="87" spans="1:6" ht="12.75">
      <c r="A87" s="59" t="s">
        <v>100</v>
      </c>
      <c r="B87" s="60"/>
      <c r="C87" s="60"/>
      <c r="D87" s="60"/>
      <c r="E87" s="61"/>
      <c r="F87" s="31"/>
    </row>
    <row r="88" spans="1:6" ht="12.75">
      <c r="A88" s="56" t="s">
        <v>92</v>
      </c>
      <c r="B88" s="57"/>
      <c r="C88" s="57"/>
      <c r="D88" s="57"/>
      <c r="E88" s="58"/>
      <c r="F88" s="30"/>
    </row>
    <row r="89" spans="1:6" ht="12.75">
      <c r="A89" s="56" t="s">
        <v>93</v>
      </c>
      <c r="B89" s="57"/>
      <c r="C89" s="57"/>
      <c r="D89" s="57"/>
      <c r="E89" s="58"/>
      <c r="F89" s="30"/>
    </row>
    <row r="90" spans="1:6" ht="12.75">
      <c r="A90" s="59" t="s">
        <v>94</v>
      </c>
      <c r="B90" s="60"/>
      <c r="C90" s="60"/>
      <c r="D90" s="60"/>
      <c r="E90" s="61"/>
      <c r="F90" s="31"/>
    </row>
    <row r="91" spans="2:6" ht="12.75">
      <c r="B91" s="40"/>
      <c r="C91" s="41"/>
      <c r="D91" s="42"/>
      <c r="E91" s="11"/>
      <c r="F91" s="7"/>
    </row>
    <row r="92" spans="2:6" ht="12.75">
      <c r="B92" s="5"/>
      <c r="C92" s="6"/>
      <c r="D92" s="4"/>
      <c r="F92" s="7"/>
    </row>
    <row r="93" spans="1:6" ht="12.75">
      <c r="A93" s="62" t="s">
        <v>101</v>
      </c>
      <c r="B93" s="62"/>
      <c r="C93" s="62"/>
      <c r="D93" s="62"/>
      <c r="F93" s="17"/>
    </row>
    <row r="94" spans="1:6" ht="12.75">
      <c r="A94" s="18"/>
      <c r="B94" s="18"/>
      <c r="C94" s="43"/>
      <c r="D94" s="43"/>
      <c r="E94" s="1"/>
      <c r="F94" s="1"/>
    </row>
  </sheetData>
  <sheetProtection/>
  <mergeCells count="17">
    <mergeCell ref="A20:F20"/>
    <mergeCell ref="A27:E27"/>
    <mergeCell ref="A28:F28"/>
    <mergeCell ref="A52:E52"/>
    <mergeCell ref="A4:F4"/>
    <mergeCell ref="A5:F5"/>
    <mergeCell ref="A7:F7"/>
    <mergeCell ref="E18:F18"/>
    <mergeCell ref="A19:E19"/>
    <mergeCell ref="A88:E88"/>
    <mergeCell ref="A89:E89"/>
    <mergeCell ref="A90:E90"/>
    <mergeCell ref="A93:D93"/>
    <mergeCell ref="A53:F53"/>
    <mergeCell ref="A74:E74"/>
    <mergeCell ref="A75:F75"/>
    <mergeCell ref="A87:E87"/>
  </mergeCells>
  <printOptions/>
  <pageMargins left="0.7" right="0.7" top="0.75" bottom="0.75" header="0.3" footer="0.3"/>
  <pageSetup fitToHeight="0" fitToWidth="1"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25">
      <selection activeCell="B43" sqref="B43"/>
    </sheetView>
  </sheetViews>
  <sheetFormatPr defaultColWidth="9.00390625" defaultRowHeight="12.75"/>
  <cols>
    <col min="1" max="1" width="5.125" style="1" customWidth="1"/>
    <col min="2" max="2" width="70.50390625" style="9" customWidth="1"/>
    <col min="3" max="3" width="5.50390625" style="1" bestFit="1" customWidth="1"/>
    <col min="4" max="4" width="8.625" style="2" customWidth="1"/>
    <col min="5" max="5" width="9.50390625" style="2" customWidth="1"/>
    <col min="6" max="6" width="11.875" style="2" customWidth="1"/>
  </cols>
  <sheetData>
    <row r="1" spans="2:3" ht="12.75">
      <c r="B1" s="15" t="s">
        <v>13</v>
      </c>
      <c r="C1" s="8"/>
    </row>
    <row r="2" spans="2:3" ht="12.75">
      <c r="B2" s="15" t="s">
        <v>95</v>
      </c>
      <c r="C2" s="8"/>
    </row>
    <row r="3" ht="12.75"/>
    <row r="4" spans="1:6" ht="15.75">
      <c r="A4" s="66" t="s">
        <v>133</v>
      </c>
      <c r="B4" s="66"/>
      <c r="C4" s="66"/>
      <c r="D4" s="66"/>
      <c r="E4" s="66"/>
      <c r="F4" s="66"/>
    </row>
    <row r="5" spans="1:6" ht="35.25" customHeight="1">
      <c r="A5" s="67" t="s">
        <v>130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8" t="s">
        <v>18</v>
      </c>
      <c r="B7" s="69"/>
      <c r="C7" s="69"/>
      <c r="D7" s="69"/>
      <c r="E7" s="69"/>
      <c r="F7" s="70"/>
    </row>
    <row r="8" spans="1:6" ht="51">
      <c r="A8" s="24">
        <v>1</v>
      </c>
      <c r="B8" s="25" t="s">
        <v>19</v>
      </c>
      <c r="C8" s="26" t="s">
        <v>20</v>
      </c>
      <c r="D8" s="27">
        <f>(13+37+13+37)*4.5</f>
        <v>450</v>
      </c>
      <c r="E8" s="27"/>
      <c r="F8" s="27"/>
    </row>
    <row r="9" spans="1:6" ht="51">
      <c r="A9" s="24">
        <v>2</v>
      </c>
      <c r="B9" s="25" t="s">
        <v>21</v>
      </c>
      <c r="C9" s="26" t="s">
        <v>22</v>
      </c>
      <c r="D9" s="27">
        <f>12+36+12+36</f>
        <v>96</v>
      </c>
      <c r="E9" s="27"/>
      <c r="F9" s="27"/>
    </row>
    <row r="10" spans="1:6" ht="38.25">
      <c r="A10" s="24">
        <v>3</v>
      </c>
      <c r="B10" s="25" t="s">
        <v>23</v>
      </c>
      <c r="C10" s="26" t="s">
        <v>22</v>
      </c>
      <c r="D10" s="27">
        <f>12+36+12+36</f>
        <v>96</v>
      </c>
      <c r="E10" s="27"/>
      <c r="F10" s="27"/>
    </row>
    <row r="11" spans="1:6" ht="38.25">
      <c r="A11" s="24">
        <v>4</v>
      </c>
      <c r="B11" s="25" t="s">
        <v>24</v>
      </c>
      <c r="C11" s="26" t="s">
        <v>22</v>
      </c>
      <c r="D11" s="27">
        <f>12.6+36+12.6+36</f>
        <v>97.2</v>
      </c>
      <c r="E11" s="27"/>
      <c r="F11" s="27"/>
    </row>
    <row r="12" spans="1:6" ht="38.25">
      <c r="A12" s="24">
        <v>5</v>
      </c>
      <c r="B12" s="25" t="s">
        <v>25</v>
      </c>
      <c r="C12" s="26" t="s">
        <v>20</v>
      </c>
      <c r="D12" s="27">
        <f>36*3.4*2</f>
        <v>244.79999999999998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2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30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96</v>
      </c>
      <c r="B19" s="60"/>
      <c r="C19" s="60"/>
      <c r="D19" s="60"/>
      <c r="E19" s="61"/>
      <c r="F19" s="31"/>
    </row>
    <row r="20" spans="1:6" ht="12.75">
      <c r="A20" s="63" t="s">
        <v>40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9.4*35+24*26.157+12*6</f>
        <v>1028.768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20.57536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9.4*35</f>
        <v>329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157.92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15.792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1028.768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D30+D31+D32</f>
        <v>4.595000000000001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v>1.968</v>
      </c>
      <c r="E30" s="21"/>
      <c r="F30" s="30"/>
    </row>
    <row r="31" spans="1:6" ht="12.75">
      <c r="A31" s="20">
        <v>20</v>
      </c>
      <c r="B31" s="36" t="s">
        <v>53</v>
      </c>
      <c r="C31" s="29" t="s">
        <v>44</v>
      </c>
      <c r="D31" s="37">
        <v>2.49</v>
      </c>
      <c r="E31" s="21"/>
      <c r="F31" s="30"/>
    </row>
    <row r="32" spans="1:6" ht="12.75">
      <c r="A32" s="20">
        <v>21</v>
      </c>
      <c r="B32" s="36" t="s">
        <v>54</v>
      </c>
      <c r="C32" s="29" t="s">
        <v>44</v>
      </c>
      <c r="D32" s="37">
        <v>0.137</v>
      </c>
      <c r="E32" s="21"/>
      <c r="F32" s="30"/>
    </row>
    <row r="33" spans="1:6" ht="25.5">
      <c r="A33" s="20">
        <v>22</v>
      </c>
      <c r="B33" s="35" t="s">
        <v>46</v>
      </c>
      <c r="C33" s="29" t="s">
        <v>47</v>
      </c>
      <c r="D33" s="21">
        <f>D29*35*0.48</f>
        <v>77.19600000000001</v>
      </c>
      <c r="E33" s="21"/>
      <c r="F33" s="30"/>
    </row>
    <row r="34" spans="1:6" ht="12.75">
      <c r="A34" s="20">
        <v>23</v>
      </c>
      <c r="B34" s="36" t="s">
        <v>48</v>
      </c>
      <c r="C34" s="29" t="s">
        <v>47</v>
      </c>
      <c r="D34" s="21">
        <f>D33*0.1</f>
        <v>7.719600000000002</v>
      </c>
      <c r="E34" s="21"/>
      <c r="F34" s="30"/>
    </row>
    <row r="35" spans="1:6" ht="12.75">
      <c r="A35" s="20">
        <v>24</v>
      </c>
      <c r="B35" s="28" t="s">
        <v>49</v>
      </c>
      <c r="C35" s="29" t="s">
        <v>44</v>
      </c>
      <c r="D35" s="30">
        <f>D29</f>
        <v>4.595000000000001</v>
      </c>
      <c r="E35" s="30"/>
      <c r="F35" s="30"/>
    </row>
    <row r="36" spans="1:6" ht="12.75">
      <c r="A36" s="24">
        <v>25</v>
      </c>
      <c r="B36" s="25" t="s">
        <v>55</v>
      </c>
      <c r="C36" s="26" t="s">
        <v>44</v>
      </c>
      <c r="D36" s="27">
        <f>D29</f>
        <v>4.595000000000001</v>
      </c>
      <c r="E36" s="27"/>
      <c r="F36" s="27"/>
    </row>
    <row r="37" spans="1:6" ht="12.75">
      <c r="A37" s="20">
        <v>26</v>
      </c>
      <c r="B37" s="28" t="s">
        <v>56</v>
      </c>
      <c r="C37" s="29" t="s">
        <v>47</v>
      </c>
      <c r="D37" s="21">
        <f>D36*1%*1000</f>
        <v>45.95</v>
      </c>
      <c r="E37" s="21"/>
      <c r="F37" s="30"/>
    </row>
    <row r="38" spans="1:6" ht="12.75">
      <c r="A38" s="16">
        <v>27</v>
      </c>
      <c r="B38" s="28" t="s">
        <v>57</v>
      </c>
      <c r="C38" s="29" t="s">
        <v>3</v>
      </c>
      <c r="D38" s="30">
        <v>144</v>
      </c>
      <c r="E38" s="30"/>
      <c r="F38" s="30"/>
    </row>
    <row r="39" spans="1:6" ht="25.5">
      <c r="A39" s="20">
        <v>28</v>
      </c>
      <c r="B39" s="35" t="s">
        <v>46</v>
      </c>
      <c r="C39" s="29" t="s">
        <v>47</v>
      </c>
      <c r="D39" s="21">
        <f>D37*35*0.48</f>
        <v>771.9599999999999</v>
      </c>
      <c r="E39" s="21"/>
      <c r="F39" s="30"/>
    </row>
    <row r="40" spans="1:6" ht="12.75">
      <c r="A40" s="20">
        <v>29</v>
      </c>
      <c r="B40" s="36" t="s">
        <v>48</v>
      </c>
      <c r="C40" s="29" t="s">
        <v>47</v>
      </c>
      <c r="D40" s="21">
        <f>D39*0.1</f>
        <v>77.196</v>
      </c>
      <c r="E40" s="21"/>
      <c r="F40" s="30"/>
    </row>
    <row r="41" spans="1:6" ht="12.75">
      <c r="A41" s="20">
        <v>30</v>
      </c>
      <c r="B41" s="28" t="s">
        <v>49</v>
      </c>
      <c r="C41" s="29" t="s">
        <v>44</v>
      </c>
      <c r="D41" s="30">
        <f>D36</f>
        <v>4.595000000000001</v>
      </c>
      <c r="E41" s="30"/>
      <c r="F41" s="30"/>
    </row>
    <row r="42" spans="1:6" ht="25.5">
      <c r="A42" s="24">
        <v>31</v>
      </c>
      <c r="B42" s="25" t="s">
        <v>58</v>
      </c>
      <c r="C42" s="26" t="s">
        <v>20</v>
      </c>
      <c r="D42" s="27">
        <f>D43+D44</f>
        <v>457.1741999999999</v>
      </c>
      <c r="E42" s="27"/>
      <c r="F42" s="27"/>
    </row>
    <row r="43" spans="1:6" ht="12.75">
      <c r="A43" s="20">
        <v>32</v>
      </c>
      <c r="B43" s="28" t="s">
        <v>132</v>
      </c>
      <c r="C43" s="29" t="s">
        <v>20</v>
      </c>
      <c r="D43" s="30">
        <f>1.19*4.55*62</f>
        <v>335.69899999999996</v>
      </c>
      <c r="E43" s="30"/>
      <c r="F43" s="30"/>
    </row>
    <row r="44" spans="1:6" ht="12.75">
      <c r="A44" s="20">
        <v>33</v>
      </c>
      <c r="B44" s="28" t="s">
        <v>131</v>
      </c>
      <c r="C44" s="29" t="s">
        <v>20</v>
      </c>
      <c r="D44" s="30">
        <f>1.19*4.64*22</f>
        <v>121.47519999999999</v>
      </c>
      <c r="E44" s="30"/>
      <c r="F44" s="30"/>
    </row>
    <row r="45" spans="1:6" ht="12.75">
      <c r="A45" s="20">
        <v>34</v>
      </c>
      <c r="B45" s="28" t="s">
        <v>60</v>
      </c>
      <c r="C45" s="29" t="s">
        <v>3</v>
      </c>
      <c r="D45" s="38">
        <f>D42*3</f>
        <v>1371.5225999999998</v>
      </c>
      <c r="E45" s="30"/>
      <c r="F45" s="30"/>
    </row>
    <row r="46" spans="1:6" ht="12.75">
      <c r="A46" s="20">
        <v>35</v>
      </c>
      <c r="B46" s="28" t="s">
        <v>61</v>
      </c>
      <c r="C46" s="29" t="s">
        <v>22</v>
      </c>
      <c r="D46" s="30">
        <v>600</v>
      </c>
      <c r="E46" s="30"/>
      <c r="F46" s="30"/>
    </row>
    <row r="47" spans="1:6" ht="12.75">
      <c r="A47" s="20">
        <v>36</v>
      </c>
      <c r="B47" s="28" t="s">
        <v>62</v>
      </c>
      <c r="C47" s="29" t="s">
        <v>3</v>
      </c>
      <c r="D47" s="30">
        <v>67</v>
      </c>
      <c r="E47" s="30"/>
      <c r="F47" s="30"/>
    </row>
    <row r="48" spans="1:6" ht="26.25">
      <c r="A48" s="20">
        <v>37</v>
      </c>
      <c r="B48" s="28" t="s">
        <v>63</v>
      </c>
      <c r="C48" s="29" t="s">
        <v>3</v>
      </c>
      <c r="D48" s="30">
        <v>16</v>
      </c>
      <c r="E48" s="30"/>
      <c r="F48" s="30"/>
    </row>
    <row r="49" spans="1:6" ht="26.25">
      <c r="A49" s="20">
        <v>38</v>
      </c>
      <c r="B49" s="28" t="s">
        <v>64</v>
      </c>
      <c r="C49" s="29" t="s">
        <v>3</v>
      </c>
      <c r="D49" s="30">
        <v>84</v>
      </c>
      <c r="E49" s="30"/>
      <c r="F49" s="30"/>
    </row>
    <row r="50" spans="1:6" ht="12.75">
      <c r="A50" s="20">
        <v>39</v>
      </c>
      <c r="B50" s="28" t="s">
        <v>65</v>
      </c>
      <c r="C50" s="29" t="s">
        <v>3</v>
      </c>
      <c r="D50" s="38">
        <f>(D48+D49)*1.2/0.15</f>
        <v>800</v>
      </c>
      <c r="E50" s="30"/>
      <c r="F50" s="30"/>
    </row>
    <row r="51" spans="1:6" ht="12.75">
      <c r="A51" s="20">
        <v>40</v>
      </c>
      <c r="B51" s="28" t="s">
        <v>66</v>
      </c>
      <c r="C51" s="29" t="s">
        <v>3</v>
      </c>
      <c r="D51" s="30">
        <v>40</v>
      </c>
      <c r="E51" s="30"/>
      <c r="F51" s="30"/>
    </row>
    <row r="52" spans="1:6" ht="12.75">
      <c r="A52" s="59" t="s">
        <v>98</v>
      </c>
      <c r="B52" s="60"/>
      <c r="C52" s="60"/>
      <c r="D52" s="60"/>
      <c r="E52" s="61"/>
      <c r="F52" s="31"/>
    </row>
    <row r="53" spans="1:6" ht="12.75">
      <c r="A53" s="63" t="s">
        <v>67</v>
      </c>
      <c r="B53" s="64"/>
      <c r="C53" s="64"/>
      <c r="D53" s="64"/>
      <c r="E53" s="64"/>
      <c r="F53" s="65"/>
    </row>
    <row r="54" spans="1:6" ht="39">
      <c r="A54" s="24">
        <v>41</v>
      </c>
      <c r="B54" s="25" t="s">
        <v>68</v>
      </c>
      <c r="C54" s="26" t="s">
        <v>20</v>
      </c>
      <c r="D54" s="27">
        <f>12*36</f>
        <v>432</v>
      </c>
      <c r="E54" s="27"/>
      <c r="F54" s="27"/>
    </row>
    <row r="55" spans="1:6" ht="12.75">
      <c r="A55" s="24">
        <v>42</v>
      </c>
      <c r="B55" s="25" t="s">
        <v>69</v>
      </c>
      <c r="C55" s="26" t="s">
        <v>20</v>
      </c>
      <c r="D55" s="27">
        <f>(12+36+12+36)*0.6</f>
        <v>57.599999999999994</v>
      </c>
      <c r="E55" s="27"/>
      <c r="F55" s="27"/>
    </row>
    <row r="56" spans="1:6" ht="12.75">
      <c r="A56" s="20">
        <v>43</v>
      </c>
      <c r="B56" s="28" t="s">
        <v>70</v>
      </c>
      <c r="C56" s="29" t="s">
        <v>20</v>
      </c>
      <c r="D56" s="30">
        <f>D55*1.1</f>
        <v>63.36</v>
      </c>
      <c r="E56" s="30"/>
      <c r="F56" s="30"/>
    </row>
    <row r="57" spans="1:6" ht="12.75">
      <c r="A57" s="20">
        <v>44</v>
      </c>
      <c r="B57" s="28" t="s">
        <v>71</v>
      </c>
      <c r="C57" s="29" t="s">
        <v>3</v>
      </c>
      <c r="D57" s="38">
        <f>96/0.3</f>
        <v>320</v>
      </c>
      <c r="E57" s="30"/>
      <c r="F57" s="30"/>
    </row>
    <row r="58" spans="1:6" ht="12.75">
      <c r="A58" s="20">
        <v>45</v>
      </c>
      <c r="B58" s="28" t="s">
        <v>72</v>
      </c>
      <c r="C58" s="29" t="s">
        <v>3</v>
      </c>
      <c r="D58" s="38">
        <f>D57</f>
        <v>320</v>
      </c>
      <c r="E58" s="30"/>
      <c r="F58" s="30"/>
    </row>
    <row r="59" spans="1:6" ht="26.25">
      <c r="A59" s="24">
        <v>46</v>
      </c>
      <c r="B59" s="25" t="s">
        <v>73</v>
      </c>
      <c r="C59" s="26" t="s">
        <v>20</v>
      </c>
      <c r="D59" s="27">
        <f>D55</f>
        <v>57.599999999999994</v>
      </c>
      <c r="E59" s="27"/>
      <c r="F59" s="27"/>
    </row>
    <row r="60" spans="1:6" ht="12.75">
      <c r="A60" s="20">
        <v>47</v>
      </c>
      <c r="B60" s="28" t="s">
        <v>74</v>
      </c>
      <c r="C60" s="29" t="s">
        <v>37</v>
      </c>
      <c r="D60" s="30">
        <f>D59*0.1*1.05</f>
        <v>6.048</v>
      </c>
      <c r="E60" s="30"/>
      <c r="F60" s="30"/>
    </row>
    <row r="61" spans="1:6" ht="12.75">
      <c r="A61" s="20">
        <v>48</v>
      </c>
      <c r="B61" s="28" t="s">
        <v>75</v>
      </c>
      <c r="C61" s="29" t="s">
        <v>3</v>
      </c>
      <c r="D61" s="38">
        <f>D59*3.3</f>
        <v>190.07999999999998</v>
      </c>
      <c r="E61" s="30"/>
      <c r="F61" s="30"/>
    </row>
    <row r="62" spans="1:6" ht="12.75">
      <c r="A62" s="20">
        <v>49</v>
      </c>
      <c r="B62" s="28" t="s">
        <v>76</v>
      </c>
      <c r="C62" s="29" t="s">
        <v>3</v>
      </c>
      <c r="D62" s="38">
        <f>D61/2</f>
        <v>95.03999999999999</v>
      </c>
      <c r="E62" s="30"/>
      <c r="F62" s="30"/>
    </row>
    <row r="63" spans="1:6" ht="12.75">
      <c r="A63" s="20">
        <v>50</v>
      </c>
      <c r="B63" s="28" t="s">
        <v>71</v>
      </c>
      <c r="C63" s="29" t="s">
        <v>3</v>
      </c>
      <c r="D63" s="38">
        <f>D61/2</f>
        <v>95.03999999999999</v>
      </c>
      <c r="E63" s="30"/>
      <c r="F63" s="30"/>
    </row>
    <row r="64" spans="1:6" ht="12.75">
      <c r="A64" s="24">
        <v>51</v>
      </c>
      <c r="B64" s="25" t="s">
        <v>119</v>
      </c>
      <c r="C64" s="26" t="s">
        <v>20</v>
      </c>
      <c r="D64" s="27">
        <f>12*36</f>
        <v>432</v>
      </c>
      <c r="E64" s="27"/>
      <c r="F64" s="27"/>
    </row>
    <row r="65" spans="1:6" ht="12.75">
      <c r="A65" s="20">
        <v>52</v>
      </c>
      <c r="B65" s="28" t="s">
        <v>79</v>
      </c>
      <c r="C65" s="29" t="s">
        <v>20</v>
      </c>
      <c r="D65" s="30">
        <f>D64*1.15</f>
        <v>496.79999999999995</v>
      </c>
      <c r="E65" s="30"/>
      <c r="F65" s="30"/>
    </row>
    <row r="66" spans="1:6" ht="12.75">
      <c r="A66" s="20">
        <v>53</v>
      </c>
      <c r="B66" s="28" t="s">
        <v>75</v>
      </c>
      <c r="C66" s="29" t="s">
        <v>3</v>
      </c>
      <c r="D66" s="38">
        <f>D64*1</f>
        <v>432</v>
      </c>
      <c r="E66" s="30"/>
      <c r="F66" s="30"/>
    </row>
    <row r="67" spans="1:6" ht="12.75">
      <c r="A67" s="20">
        <v>54</v>
      </c>
      <c r="B67" s="28" t="s">
        <v>71</v>
      </c>
      <c r="C67" s="29" t="s">
        <v>3</v>
      </c>
      <c r="D67" s="38">
        <f>D66</f>
        <v>432</v>
      </c>
      <c r="E67" s="30"/>
      <c r="F67" s="30"/>
    </row>
    <row r="68" spans="1:6" ht="12.75">
      <c r="A68" s="24">
        <v>55</v>
      </c>
      <c r="B68" s="25" t="s">
        <v>80</v>
      </c>
      <c r="C68" s="26" t="s">
        <v>22</v>
      </c>
      <c r="D68" s="27">
        <f>12+36+12+36</f>
        <v>96</v>
      </c>
      <c r="E68" s="27"/>
      <c r="F68" s="27"/>
    </row>
    <row r="69" spans="1:6" ht="12.75">
      <c r="A69" s="20">
        <v>56</v>
      </c>
      <c r="B69" s="28" t="s">
        <v>81</v>
      </c>
      <c r="C69" s="29" t="s">
        <v>3</v>
      </c>
      <c r="D69" s="38">
        <f>72/0.95</f>
        <v>75.78947368421053</v>
      </c>
      <c r="E69" s="30"/>
      <c r="F69" s="30"/>
    </row>
    <row r="70" spans="1:6" ht="12.75">
      <c r="A70" s="20">
        <v>57</v>
      </c>
      <c r="B70" s="28" t="s">
        <v>82</v>
      </c>
      <c r="C70" s="29" t="s">
        <v>3</v>
      </c>
      <c r="D70" s="38">
        <f>24/0.95</f>
        <v>25.263157894736842</v>
      </c>
      <c r="E70" s="30"/>
      <c r="F70" s="30"/>
    </row>
    <row r="71" spans="1:6" ht="26.25">
      <c r="A71" s="20">
        <v>58</v>
      </c>
      <c r="B71" s="28" t="s">
        <v>83</v>
      </c>
      <c r="C71" s="29" t="s">
        <v>3</v>
      </c>
      <c r="D71" s="38">
        <f>D68/0.15</f>
        <v>640</v>
      </c>
      <c r="E71" s="30"/>
      <c r="F71" s="30"/>
    </row>
    <row r="72" spans="1:6" ht="12.75">
      <c r="A72" s="24">
        <v>59</v>
      </c>
      <c r="B72" s="25" t="s">
        <v>84</v>
      </c>
      <c r="C72" s="26" t="s">
        <v>20</v>
      </c>
      <c r="D72" s="27">
        <f>D64</f>
        <v>432</v>
      </c>
      <c r="E72" s="27"/>
      <c r="F72" s="27"/>
    </row>
    <row r="73" spans="1:6" ht="26.25">
      <c r="A73" s="20">
        <v>60</v>
      </c>
      <c r="B73" s="28" t="s">
        <v>85</v>
      </c>
      <c r="C73" s="29" t="s">
        <v>20</v>
      </c>
      <c r="D73" s="30">
        <f>D72*1.1</f>
        <v>475.20000000000005</v>
      </c>
      <c r="E73" s="30"/>
      <c r="F73" s="30"/>
    </row>
    <row r="74" spans="1:6" ht="26.25">
      <c r="A74" s="20">
        <v>61</v>
      </c>
      <c r="B74" s="28" t="s">
        <v>86</v>
      </c>
      <c r="C74" s="29" t="s">
        <v>20</v>
      </c>
      <c r="D74" s="30">
        <f>D73*0.2</f>
        <v>95.04000000000002</v>
      </c>
      <c r="E74" s="30"/>
      <c r="F74" s="30"/>
    </row>
    <row r="75" spans="1:6" ht="26.25">
      <c r="A75" s="20">
        <v>62</v>
      </c>
      <c r="B75" s="28" t="s">
        <v>87</v>
      </c>
      <c r="C75" s="29" t="s">
        <v>20</v>
      </c>
      <c r="D75" s="30">
        <v>10</v>
      </c>
      <c r="E75" s="30"/>
      <c r="F75" s="30"/>
    </row>
    <row r="76" spans="1:6" ht="12.75">
      <c r="A76" s="20">
        <v>63</v>
      </c>
      <c r="B76" s="28" t="s">
        <v>75</v>
      </c>
      <c r="C76" s="29" t="s">
        <v>3</v>
      </c>
      <c r="D76" s="38">
        <f>D72*9.3</f>
        <v>4017.6000000000004</v>
      </c>
      <c r="E76" s="30"/>
      <c r="F76" s="30"/>
    </row>
    <row r="77" spans="1:6" ht="12.75">
      <c r="A77" s="20">
        <v>64</v>
      </c>
      <c r="B77" s="28" t="s">
        <v>71</v>
      </c>
      <c r="C77" s="29" t="s">
        <v>3</v>
      </c>
      <c r="D77" s="38">
        <f>D76</f>
        <v>4017.6000000000004</v>
      </c>
      <c r="E77" s="30"/>
      <c r="F77" s="30"/>
    </row>
    <row r="78" spans="1:6" ht="12.75">
      <c r="A78" s="20">
        <v>65</v>
      </c>
      <c r="B78" s="28" t="s">
        <v>49</v>
      </c>
      <c r="C78" s="29" t="s">
        <v>20</v>
      </c>
      <c r="D78" s="30">
        <f>D72</f>
        <v>432</v>
      </c>
      <c r="E78" s="30"/>
      <c r="F78" s="30"/>
    </row>
    <row r="79" spans="1:6" ht="12.75">
      <c r="A79" s="59" t="s">
        <v>99</v>
      </c>
      <c r="B79" s="60"/>
      <c r="C79" s="60"/>
      <c r="D79" s="60"/>
      <c r="E79" s="61"/>
      <c r="F79" s="31"/>
    </row>
    <row r="80" spans="1:6" ht="12.75">
      <c r="A80" s="63" t="s">
        <v>88</v>
      </c>
      <c r="B80" s="64"/>
      <c r="C80" s="64"/>
      <c r="D80" s="64"/>
      <c r="E80" s="64"/>
      <c r="F80" s="65"/>
    </row>
    <row r="81" spans="1:6" ht="39">
      <c r="A81" s="24">
        <v>66</v>
      </c>
      <c r="B81" s="25" t="s">
        <v>89</v>
      </c>
      <c r="C81" s="26" t="s">
        <v>20</v>
      </c>
      <c r="D81" s="27">
        <f>0.36*35</f>
        <v>12.6</v>
      </c>
      <c r="E81" s="27"/>
      <c r="F81" s="27"/>
    </row>
    <row r="82" spans="1:6" ht="39">
      <c r="A82" s="20">
        <v>67</v>
      </c>
      <c r="B82" s="28" t="s">
        <v>43</v>
      </c>
      <c r="C82" s="32" t="s">
        <v>44</v>
      </c>
      <c r="D82" s="33">
        <f>D81*0.02</f>
        <v>0.252</v>
      </c>
      <c r="E82" s="33"/>
      <c r="F82" s="33"/>
    </row>
    <row r="83" spans="1:6" ht="26.25">
      <c r="A83" s="24">
        <v>68</v>
      </c>
      <c r="B83" s="25" t="s">
        <v>45</v>
      </c>
      <c r="C83" s="26" t="s">
        <v>20</v>
      </c>
      <c r="D83" s="27">
        <f>0.36*35</f>
        <v>12.6</v>
      </c>
      <c r="E83" s="27"/>
      <c r="F83" s="27"/>
    </row>
    <row r="84" spans="1:6" ht="26.25">
      <c r="A84" s="34">
        <v>69</v>
      </c>
      <c r="B84" s="35" t="s">
        <v>46</v>
      </c>
      <c r="C84" s="32" t="s">
        <v>47</v>
      </c>
      <c r="D84" s="33">
        <f>D83*0.48</f>
        <v>6.048</v>
      </c>
      <c r="E84" s="21"/>
      <c r="F84" s="33"/>
    </row>
    <row r="85" spans="1:6" ht="12.75">
      <c r="A85" s="34">
        <v>70</v>
      </c>
      <c r="B85" s="36" t="s">
        <v>48</v>
      </c>
      <c r="C85" s="32" t="s">
        <v>47</v>
      </c>
      <c r="D85" s="33">
        <f>D84*0.1</f>
        <v>0.6048</v>
      </c>
      <c r="E85" s="21"/>
      <c r="F85" s="33"/>
    </row>
    <row r="86" spans="1:6" ht="12.75">
      <c r="A86" s="24">
        <v>71</v>
      </c>
      <c r="B86" s="25" t="s">
        <v>90</v>
      </c>
      <c r="C86" s="26" t="s">
        <v>44</v>
      </c>
      <c r="D86" s="27">
        <v>0.36</v>
      </c>
      <c r="E86" s="27"/>
      <c r="F86" s="27"/>
    </row>
    <row r="87" spans="1:6" ht="12.75">
      <c r="A87" s="16">
        <v>72</v>
      </c>
      <c r="B87" s="28" t="s">
        <v>91</v>
      </c>
      <c r="C87" s="29" t="s">
        <v>44</v>
      </c>
      <c r="D87" s="39">
        <f>5.6*2.5/1000</f>
        <v>0.014</v>
      </c>
      <c r="E87" s="30"/>
      <c r="F87" s="30"/>
    </row>
    <row r="88" spans="1:6" ht="12.75">
      <c r="A88" s="20">
        <v>73</v>
      </c>
      <c r="B88" s="28" t="s">
        <v>56</v>
      </c>
      <c r="C88" s="29" t="s">
        <v>47</v>
      </c>
      <c r="D88" s="21">
        <f>D86*1%*1000</f>
        <v>3.6</v>
      </c>
      <c r="E88" s="21"/>
      <c r="F88" s="30"/>
    </row>
    <row r="89" spans="1:6" ht="26.25">
      <c r="A89" s="20">
        <v>74</v>
      </c>
      <c r="B89" s="35" t="s">
        <v>46</v>
      </c>
      <c r="C89" s="29" t="s">
        <v>47</v>
      </c>
      <c r="D89" s="21">
        <v>1</v>
      </c>
      <c r="E89" s="21"/>
      <c r="F89" s="30"/>
    </row>
    <row r="90" spans="1:6" ht="12.75">
      <c r="A90" s="20">
        <v>75</v>
      </c>
      <c r="B90" s="36" t="s">
        <v>48</v>
      </c>
      <c r="C90" s="29" t="s">
        <v>47</v>
      </c>
      <c r="D90" s="21">
        <f>D89*0.1</f>
        <v>0.1</v>
      </c>
      <c r="E90" s="21"/>
      <c r="F90" s="30"/>
    </row>
    <row r="91" spans="1:6" ht="12.75">
      <c r="A91" s="20">
        <v>76</v>
      </c>
      <c r="B91" s="28" t="s">
        <v>49</v>
      </c>
      <c r="C91" s="29" t="s">
        <v>44</v>
      </c>
      <c r="D91" s="30">
        <f>D86</f>
        <v>0.36</v>
      </c>
      <c r="E91" s="30"/>
      <c r="F91" s="30"/>
    </row>
    <row r="92" spans="1:6" ht="12.75">
      <c r="A92" s="59" t="s">
        <v>100</v>
      </c>
      <c r="B92" s="60"/>
      <c r="C92" s="60"/>
      <c r="D92" s="60"/>
      <c r="E92" s="61"/>
      <c r="F92" s="31"/>
    </row>
    <row r="93" spans="1:6" ht="12.75">
      <c r="A93" s="56" t="s">
        <v>92</v>
      </c>
      <c r="B93" s="57"/>
      <c r="C93" s="57"/>
      <c r="D93" s="57"/>
      <c r="E93" s="58"/>
      <c r="F93" s="30"/>
    </row>
    <row r="94" spans="1:6" ht="12.75">
      <c r="A94" s="56" t="s">
        <v>93</v>
      </c>
      <c r="B94" s="57"/>
      <c r="C94" s="57"/>
      <c r="D94" s="57"/>
      <c r="E94" s="58"/>
      <c r="F94" s="30"/>
    </row>
    <row r="95" spans="1:6" ht="12.75">
      <c r="A95" s="59" t="s">
        <v>94</v>
      </c>
      <c r="B95" s="60"/>
      <c r="C95" s="60"/>
      <c r="D95" s="60"/>
      <c r="E95" s="61"/>
      <c r="F95" s="31"/>
    </row>
    <row r="96" spans="2:6" ht="12.75">
      <c r="B96" s="40"/>
      <c r="C96" s="41"/>
      <c r="D96" s="42"/>
      <c r="E96" s="11"/>
      <c r="F96" s="7"/>
    </row>
    <row r="97" spans="2:6" ht="12.75">
      <c r="B97" s="5"/>
      <c r="C97" s="6"/>
      <c r="D97" s="4"/>
      <c r="F97" s="7"/>
    </row>
    <row r="98" spans="1:6" ht="12.75">
      <c r="A98" s="62" t="s">
        <v>101</v>
      </c>
      <c r="B98" s="62"/>
      <c r="C98" s="62"/>
      <c r="D98" s="62"/>
      <c r="F98" s="17"/>
    </row>
    <row r="99" spans="1:6" ht="12.75">
      <c r="A99" s="18"/>
      <c r="B99" s="18"/>
      <c r="C99" s="43"/>
      <c r="D99" s="43"/>
      <c r="E99" s="1"/>
      <c r="F99" s="1"/>
    </row>
  </sheetData>
  <sheetProtection/>
  <mergeCells count="17">
    <mergeCell ref="A92:E92"/>
    <mergeCell ref="A93:E93"/>
    <mergeCell ref="A94:E94"/>
    <mergeCell ref="A95:E95"/>
    <mergeCell ref="A98:D98"/>
    <mergeCell ref="A27:E27"/>
    <mergeCell ref="A28:F28"/>
    <mergeCell ref="A52:E52"/>
    <mergeCell ref="A53:F53"/>
    <mergeCell ref="A79:E79"/>
    <mergeCell ref="A80:F80"/>
    <mergeCell ref="A4:F4"/>
    <mergeCell ref="A5:F5"/>
    <mergeCell ref="A7:F7"/>
    <mergeCell ref="E18:F18"/>
    <mergeCell ref="A19:E19"/>
    <mergeCell ref="A20:F20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95</v>
      </c>
      <c r="C2" s="8"/>
    </row>
    <row r="3" ht="12.75"/>
    <row r="4" spans="1:6" ht="12.75" customHeight="1">
      <c r="A4" s="66" t="s">
        <v>134</v>
      </c>
      <c r="B4" s="66"/>
      <c r="C4" s="66"/>
      <c r="D4" s="66"/>
      <c r="E4" s="66"/>
      <c r="F4" s="66"/>
    </row>
    <row r="5" spans="1:6" ht="40.5" customHeight="1">
      <c r="A5" s="67" t="s">
        <v>120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 t="s">
        <v>7</v>
      </c>
      <c r="B8" s="25" t="s">
        <v>19</v>
      </c>
      <c r="C8" s="26" t="s">
        <v>20</v>
      </c>
      <c r="D8" s="27">
        <f>(13+37+13+37)*4.5</f>
        <v>450</v>
      </c>
      <c r="E8" s="27"/>
      <c r="F8" s="27"/>
    </row>
    <row r="9" spans="1:6" ht="51">
      <c r="A9" s="24" t="s">
        <v>8</v>
      </c>
      <c r="B9" s="25" t="s">
        <v>21</v>
      </c>
      <c r="C9" s="26" t="s">
        <v>22</v>
      </c>
      <c r="D9" s="27">
        <f>12+36+12+36</f>
        <v>96</v>
      </c>
      <c r="E9" s="27"/>
      <c r="F9" s="27"/>
    </row>
    <row r="10" spans="1:6" ht="38.25">
      <c r="A10" s="24" t="s">
        <v>9</v>
      </c>
      <c r="B10" s="25" t="s">
        <v>23</v>
      </c>
      <c r="C10" s="26" t="s">
        <v>22</v>
      </c>
      <c r="D10" s="27">
        <f>12+36+12+36</f>
        <v>96</v>
      </c>
      <c r="E10" s="27"/>
      <c r="F10" s="27"/>
    </row>
    <row r="11" spans="1:6" ht="38.25">
      <c r="A11" s="24" t="s">
        <v>10</v>
      </c>
      <c r="B11" s="25" t="s">
        <v>24</v>
      </c>
      <c r="C11" s="26" t="s">
        <v>22</v>
      </c>
      <c r="D11" s="27">
        <f>12.6+36+12.6+36</f>
        <v>97.2</v>
      </c>
      <c r="E11" s="27"/>
      <c r="F11" s="27"/>
    </row>
    <row r="12" spans="1:6" ht="38.25">
      <c r="A12" s="24" t="s">
        <v>11</v>
      </c>
      <c r="B12" s="25" t="s">
        <v>25</v>
      </c>
      <c r="C12" s="26" t="s">
        <v>20</v>
      </c>
      <c r="D12" s="27">
        <f>36*3.4*2</f>
        <v>244.79999999999998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2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30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96</v>
      </c>
      <c r="B19" s="60"/>
      <c r="C19" s="60"/>
      <c r="D19" s="60"/>
      <c r="E19" s="61"/>
      <c r="F19" s="31"/>
    </row>
    <row r="20" spans="1:6" ht="12.75">
      <c r="A20" s="63" t="s">
        <v>102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9.4*35+24*26.157+12*6</f>
        <v>1028.768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20.57536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9.4*35</f>
        <v>329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157.92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15.792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1028.768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</f>
        <v>2.47904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f>348*6.73/1000</f>
        <v>2.34204</v>
      </c>
      <c r="E30" s="21"/>
      <c r="F30" s="30"/>
    </row>
    <row r="31" spans="1:6" ht="12.75">
      <c r="A31" s="20">
        <v>20</v>
      </c>
      <c r="B31" s="36" t="s">
        <v>54</v>
      </c>
      <c r="C31" s="29" t="s">
        <v>44</v>
      </c>
      <c r="D31" s="37">
        <v>0.137</v>
      </c>
      <c r="E31" s="21"/>
      <c r="F31" s="30"/>
    </row>
    <row r="32" spans="1:6" ht="25.5">
      <c r="A32" s="20">
        <v>21</v>
      </c>
      <c r="B32" s="35" t="s">
        <v>46</v>
      </c>
      <c r="C32" s="29" t="s">
        <v>47</v>
      </c>
      <c r="D32" s="21">
        <f>D29*35*0.48</f>
        <v>41.64787199999999</v>
      </c>
      <c r="E32" s="21"/>
      <c r="F32" s="30"/>
    </row>
    <row r="33" spans="1:6" ht="12.75">
      <c r="A33" s="20">
        <v>22</v>
      </c>
      <c r="B33" s="36" t="s">
        <v>48</v>
      </c>
      <c r="C33" s="29" t="s">
        <v>47</v>
      </c>
      <c r="D33" s="21">
        <f>D32*0.1</f>
        <v>4.164787199999999</v>
      </c>
      <c r="E33" s="21"/>
      <c r="F33" s="30"/>
    </row>
    <row r="34" spans="1:6" ht="12.75">
      <c r="A34" s="20">
        <v>23</v>
      </c>
      <c r="B34" s="28" t="s">
        <v>49</v>
      </c>
      <c r="C34" s="29" t="s">
        <v>44</v>
      </c>
      <c r="D34" s="30">
        <f>D29</f>
        <v>2.47904</v>
      </c>
      <c r="E34" s="30"/>
      <c r="F34" s="30"/>
    </row>
    <row r="35" spans="1:6" ht="12.75">
      <c r="A35" s="24">
        <v>24</v>
      </c>
      <c r="B35" s="25" t="s">
        <v>55</v>
      </c>
      <c r="C35" s="26" t="s">
        <v>44</v>
      </c>
      <c r="D35" s="27">
        <f>D29</f>
        <v>2.47904</v>
      </c>
      <c r="E35" s="27"/>
      <c r="F35" s="27"/>
    </row>
    <row r="36" spans="1:6" ht="12.75">
      <c r="A36" s="20">
        <v>25</v>
      </c>
      <c r="B36" s="28" t="s">
        <v>56</v>
      </c>
      <c r="C36" s="29" t="s">
        <v>47</v>
      </c>
      <c r="D36" s="21">
        <f>D35*1%*1000</f>
        <v>24.7904</v>
      </c>
      <c r="E36" s="21"/>
      <c r="F36" s="30"/>
    </row>
    <row r="37" spans="1:6" ht="25.5">
      <c r="A37" s="20">
        <v>26</v>
      </c>
      <c r="B37" s="35" t="s">
        <v>46</v>
      </c>
      <c r="C37" s="29" t="s">
        <v>47</v>
      </c>
      <c r="D37" s="21">
        <f>D36*35*0.48</f>
        <v>416.47872</v>
      </c>
      <c r="E37" s="21"/>
      <c r="F37" s="30"/>
    </row>
    <row r="38" spans="1:6" ht="12.75">
      <c r="A38" s="20">
        <v>27</v>
      </c>
      <c r="B38" s="36" t="s">
        <v>48</v>
      </c>
      <c r="C38" s="29" t="s">
        <v>47</v>
      </c>
      <c r="D38" s="21">
        <f>D37*0.1</f>
        <v>41.64787200000001</v>
      </c>
      <c r="E38" s="21"/>
      <c r="F38" s="30"/>
    </row>
    <row r="39" spans="1:6" ht="12.75">
      <c r="A39" s="20">
        <v>28</v>
      </c>
      <c r="B39" s="28" t="s">
        <v>49</v>
      </c>
      <c r="C39" s="29" t="s">
        <v>44</v>
      </c>
      <c r="D39" s="30">
        <f>D35</f>
        <v>2.47904</v>
      </c>
      <c r="E39" s="30"/>
      <c r="F39" s="30"/>
    </row>
    <row r="40" spans="1:6" ht="25.5">
      <c r="A40" s="24">
        <v>29</v>
      </c>
      <c r="B40" s="25" t="s">
        <v>58</v>
      </c>
      <c r="C40" s="26" t="s">
        <v>20</v>
      </c>
      <c r="D40" s="27">
        <f>D41+D42+D43</f>
        <v>207.72639999999998</v>
      </c>
      <c r="E40" s="27"/>
      <c r="F40" s="27"/>
    </row>
    <row r="41" spans="1:6" ht="12.75">
      <c r="A41" s="20">
        <v>30</v>
      </c>
      <c r="B41" s="28" t="s">
        <v>122</v>
      </c>
      <c r="C41" s="29" t="s">
        <v>20</v>
      </c>
      <c r="D41" s="30">
        <f>1.19*4.64*22</f>
        <v>121.47519999999999</v>
      </c>
      <c r="E41" s="30"/>
      <c r="F41" s="30"/>
    </row>
    <row r="42" spans="1:6" ht="12.75">
      <c r="A42" s="20">
        <v>31</v>
      </c>
      <c r="B42" s="28" t="s">
        <v>123</v>
      </c>
      <c r="C42" s="29" t="s">
        <v>20</v>
      </c>
      <c r="D42" s="30">
        <f>1.19*5.98*8</f>
        <v>56.9296</v>
      </c>
      <c r="E42" s="30"/>
      <c r="F42" s="30"/>
    </row>
    <row r="43" spans="1:6" ht="12.75">
      <c r="A43" s="20">
        <v>32</v>
      </c>
      <c r="B43" s="28" t="s">
        <v>124</v>
      </c>
      <c r="C43" s="29" t="s">
        <v>20</v>
      </c>
      <c r="D43" s="30">
        <f>1.19*6.16*4</f>
        <v>29.3216</v>
      </c>
      <c r="E43" s="30"/>
      <c r="F43" s="30"/>
    </row>
    <row r="44" spans="1:6" ht="12.75">
      <c r="A44" s="20">
        <v>33</v>
      </c>
      <c r="B44" s="28" t="s">
        <v>60</v>
      </c>
      <c r="C44" s="29" t="s">
        <v>3</v>
      </c>
      <c r="D44" s="38">
        <f>D40*3</f>
        <v>623.1791999999999</v>
      </c>
      <c r="E44" s="30"/>
      <c r="F44" s="30"/>
    </row>
    <row r="45" spans="1:6" ht="12.75">
      <c r="A45" s="20">
        <v>34</v>
      </c>
      <c r="B45" s="28" t="s">
        <v>61</v>
      </c>
      <c r="C45" s="29" t="s">
        <v>22</v>
      </c>
      <c r="D45" s="30">
        <v>360</v>
      </c>
      <c r="E45" s="30"/>
      <c r="F45" s="30"/>
    </row>
    <row r="46" spans="1:6" ht="12.75">
      <c r="A46" s="20">
        <v>35</v>
      </c>
      <c r="B46" s="28" t="s">
        <v>62</v>
      </c>
      <c r="C46" s="29" t="s">
        <v>3</v>
      </c>
      <c r="D46" s="30">
        <v>17</v>
      </c>
      <c r="E46" s="30"/>
      <c r="F46" s="30"/>
    </row>
    <row r="47" spans="1:6" ht="26.25">
      <c r="A47" s="20">
        <v>36</v>
      </c>
      <c r="B47" s="28" t="s">
        <v>63</v>
      </c>
      <c r="C47" s="29" t="s">
        <v>3</v>
      </c>
      <c r="D47" s="30">
        <v>16</v>
      </c>
      <c r="E47" s="30"/>
      <c r="F47" s="30"/>
    </row>
    <row r="48" spans="1:6" ht="26.25">
      <c r="A48" s="20">
        <v>37</v>
      </c>
      <c r="B48" s="28" t="s">
        <v>64</v>
      </c>
      <c r="C48" s="29" t="s">
        <v>3</v>
      </c>
      <c r="D48" s="30">
        <v>142</v>
      </c>
      <c r="E48" s="30"/>
      <c r="F48" s="30"/>
    </row>
    <row r="49" spans="1:6" ht="12.75">
      <c r="A49" s="20">
        <v>38</v>
      </c>
      <c r="B49" s="28" t="s">
        <v>65</v>
      </c>
      <c r="C49" s="29" t="s">
        <v>3</v>
      </c>
      <c r="D49" s="38">
        <f>(D47+D48)*1.2/0.15</f>
        <v>1264</v>
      </c>
      <c r="E49" s="30"/>
      <c r="F49" s="30"/>
    </row>
    <row r="50" spans="1:6" ht="12.75">
      <c r="A50" s="20">
        <v>39</v>
      </c>
      <c r="B50" s="28" t="s">
        <v>66</v>
      </c>
      <c r="C50" s="29" t="s">
        <v>3</v>
      </c>
      <c r="D50" s="38">
        <f>(D47+D48)*1.2/6</f>
        <v>31.599999999999998</v>
      </c>
      <c r="E50" s="30"/>
      <c r="F50" s="30"/>
    </row>
    <row r="51" spans="1:6" ht="12.75">
      <c r="A51" s="59" t="s">
        <v>98</v>
      </c>
      <c r="B51" s="60"/>
      <c r="C51" s="60"/>
      <c r="D51" s="60"/>
      <c r="E51" s="61"/>
      <c r="F51" s="31"/>
    </row>
    <row r="52" spans="1:6" ht="12.75">
      <c r="A52" s="63" t="s">
        <v>67</v>
      </c>
      <c r="B52" s="64"/>
      <c r="C52" s="64"/>
      <c r="D52" s="64"/>
      <c r="E52" s="64"/>
      <c r="F52" s="65"/>
    </row>
    <row r="53" spans="1:6" ht="39">
      <c r="A53" s="24">
        <v>40</v>
      </c>
      <c r="B53" s="25" t="s">
        <v>68</v>
      </c>
      <c r="C53" s="26" t="s">
        <v>20</v>
      </c>
      <c r="D53" s="27">
        <f>12*36</f>
        <v>432</v>
      </c>
      <c r="E53" s="27"/>
      <c r="F53" s="27"/>
    </row>
    <row r="54" spans="1:6" ht="12.75">
      <c r="A54" s="24">
        <v>41</v>
      </c>
      <c r="B54" s="25" t="s">
        <v>69</v>
      </c>
      <c r="C54" s="26" t="s">
        <v>20</v>
      </c>
      <c r="D54" s="27">
        <f>(12+36+12+36)*0.6</f>
        <v>57.599999999999994</v>
      </c>
      <c r="E54" s="27"/>
      <c r="F54" s="27"/>
    </row>
    <row r="55" spans="1:6" ht="12.75">
      <c r="A55" s="20">
        <v>42</v>
      </c>
      <c r="B55" s="28" t="s">
        <v>70</v>
      </c>
      <c r="C55" s="29" t="s">
        <v>20</v>
      </c>
      <c r="D55" s="30">
        <f>D54*1.1</f>
        <v>63.36</v>
      </c>
      <c r="E55" s="30"/>
      <c r="F55" s="30"/>
    </row>
    <row r="56" spans="1:6" ht="12.75">
      <c r="A56" s="20">
        <v>43</v>
      </c>
      <c r="B56" s="28" t="s">
        <v>71</v>
      </c>
      <c r="C56" s="29" t="s">
        <v>3</v>
      </c>
      <c r="D56" s="38">
        <f>96/0.3</f>
        <v>320</v>
      </c>
      <c r="E56" s="30"/>
      <c r="F56" s="30"/>
    </row>
    <row r="57" spans="1:6" ht="12.75">
      <c r="A57" s="20">
        <v>44</v>
      </c>
      <c r="B57" s="28" t="s">
        <v>72</v>
      </c>
      <c r="C57" s="29" t="s">
        <v>3</v>
      </c>
      <c r="D57" s="38">
        <f>D56</f>
        <v>320</v>
      </c>
      <c r="E57" s="30"/>
      <c r="F57" s="30"/>
    </row>
    <row r="58" spans="1:6" ht="12.75">
      <c r="A58" s="24">
        <v>45</v>
      </c>
      <c r="B58" s="25" t="s">
        <v>119</v>
      </c>
      <c r="C58" s="26" t="s">
        <v>20</v>
      </c>
      <c r="D58" s="27">
        <f>12*36</f>
        <v>432</v>
      </c>
      <c r="E58" s="27"/>
      <c r="F58" s="27"/>
    </row>
    <row r="59" spans="1:6" ht="12.75">
      <c r="A59" s="20">
        <v>46</v>
      </c>
      <c r="B59" s="28" t="s">
        <v>79</v>
      </c>
      <c r="C59" s="29" t="s">
        <v>20</v>
      </c>
      <c r="D59" s="30">
        <f>D58*1.15</f>
        <v>496.79999999999995</v>
      </c>
      <c r="E59" s="30"/>
      <c r="F59" s="30"/>
    </row>
    <row r="60" spans="1:6" ht="12.75">
      <c r="A60" s="20">
        <v>47</v>
      </c>
      <c r="B60" s="28" t="s">
        <v>75</v>
      </c>
      <c r="C60" s="29" t="s">
        <v>3</v>
      </c>
      <c r="D60" s="38">
        <f>D58*1</f>
        <v>432</v>
      </c>
      <c r="E60" s="30"/>
      <c r="F60" s="30"/>
    </row>
    <row r="61" spans="1:6" ht="12.75">
      <c r="A61" s="20">
        <v>48</v>
      </c>
      <c r="B61" s="28" t="s">
        <v>71</v>
      </c>
      <c r="C61" s="29" t="s">
        <v>3</v>
      </c>
      <c r="D61" s="38">
        <f>D60</f>
        <v>432</v>
      </c>
      <c r="E61" s="30"/>
      <c r="F61" s="30"/>
    </row>
    <row r="62" spans="1:6" ht="12.75">
      <c r="A62" s="20">
        <v>49</v>
      </c>
      <c r="B62" s="28" t="s">
        <v>77</v>
      </c>
      <c r="C62" s="29" t="s">
        <v>3</v>
      </c>
      <c r="D62" s="38">
        <v>5</v>
      </c>
      <c r="E62" s="30"/>
      <c r="F62" s="30"/>
    </row>
    <row r="63" spans="1:6" ht="12.75">
      <c r="A63" s="24">
        <v>50</v>
      </c>
      <c r="B63" s="25" t="s">
        <v>80</v>
      </c>
      <c r="C63" s="26" t="s">
        <v>22</v>
      </c>
      <c r="D63" s="27">
        <f>12+36+12+36</f>
        <v>96</v>
      </c>
      <c r="E63" s="27"/>
      <c r="F63" s="27"/>
    </row>
    <row r="64" spans="1:6" ht="12.75">
      <c r="A64" s="20">
        <v>51</v>
      </c>
      <c r="B64" s="28" t="s">
        <v>81</v>
      </c>
      <c r="C64" s="29" t="s">
        <v>3</v>
      </c>
      <c r="D64" s="38">
        <f>72/0.95</f>
        <v>75.78947368421053</v>
      </c>
      <c r="E64" s="30"/>
      <c r="F64" s="30"/>
    </row>
    <row r="65" spans="1:6" ht="12.75">
      <c r="A65" s="20">
        <v>52</v>
      </c>
      <c r="B65" s="28" t="s">
        <v>82</v>
      </c>
      <c r="C65" s="29" t="s">
        <v>3</v>
      </c>
      <c r="D65" s="38">
        <f>24/0.95</f>
        <v>25.263157894736842</v>
      </c>
      <c r="E65" s="30"/>
      <c r="F65" s="30"/>
    </row>
    <row r="66" spans="1:6" ht="26.25">
      <c r="A66" s="20">
        <v>53</v>
      </c>
      <c r="B66" s="28" t="s">
        <v>83</v>
      </c>
      <c r="C66" s="29" t="s">
        <v>3</v>
      </c>
      <c r="D66" s="38">
        <f>D63/0.15</f>
        <v>640</v>
      </c>
      <c r="E66" s="30"/>
      <c r="F66" s="30"/>
    </row>
    <row r="67" spans="1:6" ht="12.75">
      <c r="A67" s="24">
        <v>54</v>
      </c>
      <c r="B67" s="25" t="s">
        <v>84</v>
      </c>
      <c r="C67" s="26" t="s">
        <v>20</v>
      </c>
      <c r="D67" s="27">
        <f>D58</f>
        <v>432</v>
      </c>
      <c r="E67" s="27"/>
      <c r="F67" s="27"/>
    </row>
    <row r="68" spans="1:6" ht="26.25">
      <c r="A68" s="20">
        <v>55</v>
      </c>
      <c r="B68" s="28" t="s">
        <v>85</v>
      </c>
      <c r="C68" s="29" t="s">
        <v>20</v>
      </c>
      <c r="D68" s="30">
        <f>D67*1.1</f>
        <v>475.20000000000005</v>
      </c>
      <c r="E68" s="30"/>
      <c r="F68" s="30"/>
    </row>
    <row r="69" spans="1:6" ht="26.25">
      <c r="A69" s="20">
        <v>56</v>
      </c>
      <c r="B69" s="28" t="s">
        <v>86</v>
      </c>
      <c r="C69" s="29" t="s">
        <v>20</v>
      </c>
      <c r="D69" s="30">
        <f>D68*0.2</f>
        <v>95.04000000000002</v>
      </c>
      <c r="E69" s="30"/>
      <c r="F69" s="30"/>
    </row>
    <row r="70" spans="1:6" ht="26.25">
      <c r="A70" s="20">
        <v>57</v>
      </c>
      <c r="B70" s="28" t="s">
        <v>87</v>
      </c>
      <c r="C70" s="29" t="s">
        <v>20</v>
      </c>
      <c r="D70" s="30">
        <v>10</v>
      </c>
      <c r="E70" s="30"/>
      <c r="F70" s="30"/>
    </row>
    <row r="71" spans="1:6" ht="12.75">
      <c r="A71" s="20">
        <v>58</v>
      </c>
      <c r="B71" s="28" t="s">
        <v>75</v>
      </c>
      <c r="C71" s="29" t="s">
        <v>3</v>
      </c>
      <c r="D71" s="38">
        <f>D67*9.3</f>
        <v>4017.6000000000004</v>
      </c>
      <c r="E71" s="30"/>
      <c r="F71" s="30"/>
    </row>
    <row r="72" spans="1:6" ht="12.75">
      <c r="A72" s="20">
        <v>59</v>
      </c>
      <c r="B72" s="28" t="s">
        <v>71</v>
      </c>
      <c r="C72" s="29" t="s">
        <v>3</v>
      </c>
      <c r="D72" s="38">
        <f>D71</f>
        <v>4017.6000000000004</v>
      </c>
      <c r="E72" s="30"/>
      <c r="F72" s="30"/>
    </row>
    <row r="73" spans="1:6" ht="12.75">
      <c r="A73" s="20">
        <v>60</v>
      </c>
      <c r="B73" s="28" t="s">
        <v>49</v>
      </c>
      <c r="C73" s="29" t="s">
        <v>20</v>
      </c>
      <c r="D73" s="30">
        <f>D67</f>
        <v>432</v>
      </c>
      <c r="E73" s="30"/>
      <c r="F73" s="30"/>
    </row>
    <row r="74" spans="1:6" ht="12.75">
      <c r="A74" s="59" t="s">
        <v>99</v>
      </c>
      <c r="B74" s="60"/>
      <c r="C74" s="60"/>
      <c r="D74" s="60"/>
      <c r="E74" s="61"/>
      <c r="F74" s="31"/>
    </row>
    <row r="75" spans="1:6" ht="12.75">
      <c r="A75" s="63" t="s">
        <v>88</v>
      </c>
      <c r="B75" s="64"/>
      <c r="C75" s="64"/>
      <c r="D75" s="64"/>
      <c r="E75" s="64"/>
      <c r="F75" s="65"/>
    </row>
    <row r="76" spans="1:6" ht="39">
      <c r="A76" s="24">
        <v>61</v>
      </c>
      <c r="B76" s="25" t="s">
        <v>89</v>
      </c>
      <c r="C76" s="26" t="s">
        <v>20</v>
      </c>
      <c r="D76" s="27">
        <f>0.36*35</f>
        <v>12.6</v>
      </c>
      <c r="E76" s="27"/>
      <c r="F76" s="27"/>
    </row>
    <row r="77" spans="1:6" ht="39">
      <c r="A77" s="20">
        <v>62</v>
      </c>
      <c r="B77" s="28" t="s">
        <v>43</v>
      </c>
      <c r="C77" s="32" t="s">
        <v>44</v>
      </c>
      <c r="D77" s="33">
        <f>D76*0.02</f>
        <v>0.252</v>
      </c>
      <c r="E77" s="33"/>
      <c r="F77" s="33"/>
    </row>
    <row r="78" spans="1:6" ht="26.25">
      <c r="A78" s="24">
        <v>63</v>
      </c>
      <c r="B78" s="25" t="s">
        <v>45</v>
      </c>
      <c r="C78" s="26" t="s">
        <v>20</v>
      </c>
      <c r="D78" s="27">
        <f>0.36*35</f>
        <v>12.6</v>
      </c>
      <c r="E78" s="27"/>
      <c r="F78" s="27"/>
    </row>
    <row r="79" spans="1:6" ht="26.25">
      <c r="A79" s="34">
        <v>64</v>
      </c>
      <c r="B79" s="35" t="s">
        <v>46</v>
      </c>
      <c r="C79" s="32" t="s">
        <v>47</v>
      </c>
      <c r="D79" s="33">
        <f>D78*0.48</f>
        <v>6.048</v>
      </c>
      <c r="E79" s="21"/>
      <c r="F79" s="33"/>
    </row>
    <row r="80" spans="1:6" ht="12.75">
      <c r="A80" s="34">
        <v>65</v>
      </c>
      <c r="B80" s="36" t="s">
        <v>48</v>
      </c>
      <c r="C80" s="32" t="s">
        <v>47</v>
      </c>
      <c r="D80" s="33">
        <f>D79*0.1</f>
        <v>0.6048</v>
      </c>
      <c r="E80" s="21"/>
      <c r="F80" s="33"/>
    </row>
    <row r="81" spans="1:6" ht="12.75">
      <c r="A81" s="24">
        <v>66</v>
      </c>
      <c r="B81" s="25" t="s">
        <v>90</v>
      </c>
      <c r="C81" s="26" t="s">
        <v>44</v>
      </c>
      <c r="D81" s="27">
        <v>0.36</v>
      </c>
      <c r="E81" s="27"/>
      <c r="F81" s="27"/>
    </row>
    <row r="82" spans="1:6" ht="12.75">
      <c r="A82" s="16">
        <v>67</v>
      </c>
      <c r="B82" s="28" t="s">
        <v>91</v>
      </c>
      <c r="C82" s="29" t="s">
        <v>44</v>
      </c>
      <c r="D82" s="39">
        <f>5.6*2.5/1000</f>
        <v>0.014</v>
      </c>
      <c r="E82" s="30"/>
      <c r="F82" s="30"/>
    </row>
    <row r="83" spans="1:6" ht="12.75">
      <c r="A83" s="20">
        <v>68</v>
      </c>
      <c r="B83" s="28" t="s">
        <v>56</v>
      </c>
      <c r="C83" s="29" t="s">
        <v>47</v>
      </c>
      <c r="D83" s="21">
        <f>D81*1%*1000</f>
        <v>3.6</v>
      </c>
      <c r="E83" s="21"/>
      <c r="F83" s="30"/>
    </row>
    <row r="84" spans="1:6" ht="26.25">
      <c r="A84" s="20">
        <v>69</v>
      </c>
      <c r="B84" s="35" t="s">
        <v>46</v>
      </c>
      <c r="C84" s="29" t="s">
        <v>47</v>
      </c>
      <c r="D84" s="21">
        <v>1</v>
      </c>
      <c r="E84" s="21"/>
      <c r="F84" s="30"/>
    </row>
    <row r="85" spans="1:6" ht="12.75">
      <c r="A85" s="20">
        <v>70</v>
      </c>
      <c r="B85" s="36" t="s">
        <v>48</v>
      </c>
      <c r="C85" s="29" t="s">
        <v>47</v>
      </c>
      <c r="D85" s="21">
        <f>D84*0.1</f>
        <v>0.1</v>
      </c>
      <c r="E85" s="21"/>
      <c r="F85" s="30"/>
    </row>
    <row r="86" spans="1:6" ht="12.75">
      <c r="A86" s="20">
        <v>71</v>
      </c>
      <c r="B86" s="28" t="s">
        <v>49</v>
      </c>
      <c r="C86" s="29" t="s">
        <v>44</v>
      </c>
      <c r="D86" s="30">
        <f>D81</f>
        <v>0.36</v>
      </c>
      <c r="E86" s="30"/>
      <c r="F86" s="30"/>
    </row>
    <row r="87" spans="1:6" ht="12.75">
      <c r="A87" s="59" t="s">
        <v>100</v>
      </c>
      <c r="B87" s="60"/>
      <c r="C87" s="60"/>
      <c r="D87" s="60"/>
      <c r="E87" s="61"/>
      <c r="F87" s="31"/>
    </row>
    <row r="88" spans="1:6" ht="12.75">
      <c r="A88" s="56" t="s">
        <v>92</v>
      </c>
      <c r="B88" s="57"/>
      <c r="C88" s="57"/>
      <c r="D88" s="57"/>
      <c r="E88" s="58"/>
      <c r="F88" s="30"/>
    </row>
    <row r="89" spans="1:6" ht="12.75">
      <c r="A89" s="56" t="s">
        <v>93</v>
      </c>
      <c r="B89" s="57"/>
      <c r="C89" s="57"/>
      <c r="D89" s="57"/>
      <c r="E89" s="58"/>
      <c r="F89" s="30"/>
    </row>
    <row r="90" spans="1:6" ht="12.75">
      <c r="A90" s="59" t="s">
        <v>94</v>
      </c>
      <c r="B90" s="60"/>
      <c r="C90" s="60"/>
      <c r="D90" s="60"/>
      <c r="E90" s="61"/>
      <c r="F90" s="31"/>
    </row>
    <row r="91" spans="2:6" ht="12.75">
      <c r="B91" s="40"/>
      <c r="C91" s="41"/>
      <c r="D91" s="42"/>
      <c r="E91" s="11"/>
      <c r="F91" s="7"/>
    </row>
    <row r="92" spans="2:6" ht="12.75">
      <c r="B92" s="5"/>
      <c r="C92" s="6"/>
      <c r="D92" s="4"/>
      <c r="F92" s="7"/>
    </row>
    <row r="93" spans="1:6" ht="12.75">
      <c r="A93" s="62" t="s">
        <v>103</v>
      </c>
      <c r="B93" s="62"/>
      <c r="C93" s="62"/>
      <c r="D93" s="62"/>
      <c r="F93" s="17"/>
    </row>
    <row r="94" spans="1:6" ht="12.75">
      <c r="A94" s="18"/>
      <c r="B94" s="18"/>
      <c r="C94" s="43"/>
      <c r="D94" s="43"/>
      <c r="E94" s="1"/>
      <c r="F94" s="1"/>
    </row>
  </sheetData>
  <sheetProtection/>
  <mergeCells count="17">
    <mergeCell ref="A20:F20"/>
    <mergeCell ref="A27:E27"/>
    <mergeCell ref="A28:F28"/>
    <mergeCell ref="A51:E51"/>
    <mergeCell ref="A4:F4"/>
    <mergeCell ref="A5:F5"/>
    <mergeCell ref="A7:F7"/>
    <mergeCell ref="E18:F18"/>
    <mergeCell ref="A19:E19"/>
    <mergeCell ref="A88:E88"/>
    <mergeCell ref="A89:E89"/>
    <mergeCell ref="A90:E90"/>
    <mergeCell ref="A93:D93"/>
    <mergeCell ref="A52:F52"/>
    <mergeCell ref="A74:E74"/>
    <mergeCell ref="A75:F75"/>
    <mergeCell ref="A87:E87"/>
  </mergeCells>
  <printOptions/>
  <pageMargins left="0.7" right="0.7" top="0.75" bottom="0.75" header="0.3" footer="0.3"/>
  <pageSetup fitToHeight="0" fitToWidth="1" horizontalDpi="600" verticalDpi="600" orientation="portrait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31">
      <selection activeCell="B14" sqref="B14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95</v>
      </c>
      <c r="C2" s="8"/>
    </row>
    <row r="3" ht="12.75"/>
    <row r="4" spans="1:6" ht="15.75">
      <c r="A4" s="66" t="s">
        <v>135</v>
      </c>
      <c r="B4" s="66"/>
      <c r="C4" s="66"/>
      <c r="D4" s="66"/>
      <c r="E4" s="66"/>
      <c r="F4" s="66"/>
    </row>
    <row r="5" spans="1:6" ht="37.5" customHeight="1">
      <c r="A5" s="67" t="s">
        <v>125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 t="s">
        <v>7</v>
      </c>
      <c r="B8" s="25" t="s">
        <v>19</v>
      </c>
      <c r="C8" s="26" t="s">
        <v>20</v>
      </c>
      <c r="D8" s="27">
        <f>(13+37+13+37)*4.5</f>
        <v>450</v>
      </c>
      <c r="E8" s="27"/>
      <c r="F8" s="27"/>
    </row>
    <row r="9" spans="1:6" ht="51">
      <c r="A9" s="24" t="s">
        <v>8</v>
      </c>
      <c r="B9" s="25" t="s">
        <v>21</v>
      </c>
      <c r="C9" s="26" t="s">
        <v>22</v>
      </c>
      <c r="D9" s="27">
        <f>12+36+12+36</f>
        <v>96</v>
      </c>
      <c r="E9" s="27"/>
      <c r="F9" s="27"/>
    </row>
    <row r="10" spans="1:6" ht="38.25">
      <c r="A10" s="24" t="s">
        <v>9</v>
      </c>
      <c r="B10" s="25" t="s">
        <v>23</v>
      </c>
      <c r="C10" s="26" t="s">
        <v>22</v>
      </c>
      <c r="D10" s="27">
        <f>12+36+12+36</f>
        <v>96</v>
      </c>
      <c r="E10" s="27"/>
      <c r="F10" s="27"/>
    </row>
    <row r="11" spans="1:6" ht="38.25">
      <c r="A11" s="24" t="s">
        <v>10</v>
      </c>
      <c r="B11" s="25" t="s">
        <v>24</v>
      </c>
      <c r="C11" s="26" t="s">
        <v>22</v>
      </c>
      <c r="D11" s="27">
        <f>12.6+36+12.6+36</f>
        <v>97.2</v>
      </c>
      <c r="E11" s="27"/>
      <c r="F11" s="27"/>
    </row>
    <row r="12" spans="1:6" ht="38.25">
      <c r="A12" s="24" t="s">
        <v>11</v>
      </c>
      <c r="B12" s="25" t="s">
        <v>25</v>
      </c>
      <c r="C12" s="26" t="s">
        <v>20</v>
      </c>
      <c r="D12" s="27">
        <f>36*3.4*2</f>
        <v>244.79999999999998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2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30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96</v>
      </c>
      <c r="B19" s="60"/>
      <c r="C19" s="60"/>
      <c r="D19" s="60"/>
      <c r="E19" s="61"/>
      <c r="F19" s="31"/>
    </row>
    <row r="20" spans="1:6" ht="12.75">
      <c r="A20" s="63" t="s">
        <v>102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9.4*35+24*26.157+12*6</f>
        <v>1028.768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20.57536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9.4*35</f>
        <v>329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157.92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15.792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1028.768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</f>
        <v>2.47904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f>348*6.73/1000</f>
        <v>2.34204</v>
      </c>
      <c r="E30" s="21"/>
      <c r="F30" s="30"/>
    </row>
    <row r="31" spans="1:6" ht="12.75">
      <c r="A31" s="20">
        <v>20</v>
      </c>
      <c r="B31" s="36" t="s">
        <v>54</v>
      </c>
      <c r="C31" s="29" t="s">
        <v>44</v>
      </c>
      <c r="D31" s="37">
        <v>0.137</v>
      </c>
      <c r="E31" s="21"/>
      <c r="F31" s="30"/>
    </row>
    <row r="32" spans="1:6" ht="25.5">
      <c r="A32" s="20">
        <v>21</v>
      </c>
      <c r="B32" s="35" t="s">
        <v>46</v>
      </c>
      <c r="C32" s="29" t="s">
        <v>47</v>
      </c>
      <c r="D32" s="21">
        <f>D29*35*0.48</f>
        <v>41.64787199999999</v>
      </c>
      <c r="E32" s="21"/>
      <c r="F32" s="30"/>
    </row>
    <row r="33" spans="1:6" ht="12.75">
      <c r="A33" s="20">
        <v>22</v>
      </c>
      <c r="B33" s="36" t="s">
        <v>48</v>
      </c>
      <c r="C33" s="29" t="s">
        <v>47</v>
      </c>
      <c r="D33" s="21">
        <f>D32*0.1</f>
        <v>4.164787199999999</v>
      </c>
      <c r="E33" s="21"/>
      <c r="F33" s="30"/>
    </row>
    <row r="34" spans="1:6" ht="12.75">
      <c r="A34" s="20">
        <v>23</v>
      </c>
      <c r="B34" s="28" t="s">
        <v>49</v>
      </c>
      <c r="C34" s="29" t="s">
        <v>44</v>
      </c>
      <c r="D34" s="30">
        <f>D29</f>
        <v>2.47904</v>
      </c>
      <c r="E34" s="30"/>
      <c r="F34" s="30"/>
    </row>
    <row r="35" spans="1:6" ht="12.75">
      <c r="A35" s="24">
        <v>24</v>
      </c>
      <c r="B35" s="25" t="s">
        <v>55</v>
      </c>
      <c r="C35" s="26" t="s">
        <v>44</v>
      </c>
      <c r="D35" s="27">
        <f>D29</f>
        <v>2.47904</v>
      </c>
      <c r="E35" s="27"/>
      <c r="F35" s="27"/>
    </row>
    <row r="36" spans="1:6" ht="12.75">
      <c r="A36" s="20">
        <v>25</v>
      </c>
      <c r="B36" s="28" t="s">
        <v>56</v>
      </c>
      <c r="C36" s="29" t="s">
        <v>47</v>
      </c>
      <c r="D36" s="21">
        <f>D35*1%*1000</f>
        <v>24.7904</v>
      </c>
      <c r="E36" s="21"/>
      <c r="F36" s="30"/>
    </row>
    <row r="37" spans="1:6" ht="25.5">
      <c r="A37" s="20">
        <v>26</v>
      </c>
      <c r="B37" s="35" t="s">
        <v>46</v>
      </c>
      <c r="C37" s="29" t="s">
        <v>47</v>
      </c>
      <c r="D37" s="21">
        <f>D36*35*0.48</f>
        <v>416.47872</v>
      </c>
      <c r="E37" s="21"/>
      <c r="F37" s="30"/>
    </row>
    <row r="38" spans="1:6" ht="12.75">
      <c r="A38" s="20">
        <v>27</v>
      </c>
      <c r="B38" s="36" t="s">
        <v>48</v>
      </c>
      <c r="C38" s="29" t="s">
        <v>47</v>
      </c>
      <c r="D38" s="21">
        <f>D37*0.1</f>
        <v>41.64787200000001</v>
      </c>
      <c r="E38" s="21"/>
      <c r="F38" s="30"/>
    </row>
    <row r="39" spans="1:6" ht="12.75">
      <c r="A39" s="20">
        <v>28</v>
      </c>
      <c r="B39" s="28" t="s">
        <v>49</v>
      </c>
      <c r="C39" s="29" t="s">
        <v>44</v>
      </c>
      <c r="D39" s="30">
        <f>D35</f>
        <v>2.47904</v>
      </c>
      <c r="E39" s="30"/>
      <c r="F39" s="30"/>
    </row>
    <row r="40" spans="1:6" ht="25.5">
      <c r="A40" s="24">
        <v>29</v>
      </c>
      <c r="B40" s="25" t="s">
        <v>58</v>
      </c>
      <c r="C40" s="26" t="s">
        <v>20</v>
      </c>
      <c r="D40" s="27">
        <f>D41+D42+D43</f>
        <v>207.72639999999998</v>
      </c>
      <c r="E40" s="27"/>
      <c r="F40" s="27"/>
    </row>
    <row r="41" spans="1:6" ht="12.75">
      <c r="A41" s="20">
        <v>30</v>
      </c>
      <c r="B41" s="28" t="s">
        <v>126</v>
      </c>
      <c r="C41" s="29" t="s">
        <v>20</v>
      </c>
      <c r="D41" s="30">
        <f>1.19*4.64*22</f>
        <v>121.47519999999999</v>
      </c>
      <c r="E41" s="30"/>
      <c r="F41" s="30"/>
    </row>
    <row r="42" spans="1:6" ht="12.75">
      <c r="A42" s="20">
        <v>31</v>
      </c>
      <c r="B42" s="28" t="s">
        <v>128</v>
      </c>
      <c r="C42" s="29" t="s">
        <v>20</v>
      </c>
      <c r="D42" s="30">
        <f>1.19*5.98*8</f>
        <v>56.9296</v>
      </c>
      <c r="E42" s="30"/>
      <c r="F42" s="30"/>
    </row>
    <row r="43" spans="1:6" ht="12.75">
      <c r="A43" s="20">
        <v>32</v>
      </c>
      <c r="B43" s="28" t="s">
        <v>127</v>
      </c>
      <c r="C43" s="29" t="s">
        <v>20</v>
      </c>
      <c r="D43" s="30">
        <f>1.19*6.16*4</f>
        <v>29.3216</v>
      </c>
      <c r="E43" s="30"/>
      <c r="F43" s="30"/>
    </row>
    <row r="44" spans="1:6" ht="12.75">
      <c r="A44" s="20">
        <v>33</v>
      </c>
      <c r="B44" s="28" t="s">
        <v>129</v>
      </c>
      <c r="C44" s="29" t="s">
        <v>3</v>
      </c>
      <c r="D44" s="38">
        <f>D40*3</f>
        <v>623.1791999999999</v>
      </c>
      <c r="E44" s="30"/>
      <c r="F44" s="30"/>
    </row>
    <row r="45" spans="1:6" ht="12.75">
      <c r="A45" s="20">
        <v>34</v>
      </c>
      <c r="B45" s="28" t="s">
        <v>61</v>
      </c>
      <c r="C45" s="29" t="s">
        <v>22</v>
      </c>
      <c r="D45" s="30">
        <v>360</v>
      </c>
      <c r="E45" s="30"/>
      <c r="F45" s="30"/>
    </row>
    <row r="46" spans="1:6" ht="12.75">
      <c r="A46" s="20">
        <v>35</v>
      </c>
      <c r="B46" s="28" t="s">
        <v>62</v>
      </c>
      <c r="C46" s="29" t="s">
        <v>3</v>
      </c>
      <c r="D46" s="30">
        <v>17</v>
      </c>
      <c r="E46" s="30"/>
      <c r="F46" s="30"/>
    </row>
    <row r="47" spans="1:6" ht="26.25">
      <c r="A47" s="20">
        <v>36</v>
      </c>
      <c r="B47" s="28" t="s">
        <v>63</v>
      </c>
      <c r="C47" s="29" t="s">
        <v>3</v>
      </c>
      <c r="D47" s="30">
        <v>16</v>
      </c>
      <c r="E47" s="30"/>
      <c r="F47" s="30"/>
    </row>
    <row r="48" spans="1:6" ht="26.25">
      <c r="A48" s="20">
        <v>37</v>
      </c>
      <c r="B48" s="28" t="s">
        <v>64</v>
      </c>
      <c r="C48" s="29" t="s">
        <v>3</v>
      </c>
      <c r="D48" s="30">
        <v>142</v>
      </c>
      <c r="E48" s="30"/>
      <c r="F48" s="30"/>
    </row>
    <row r="49" spans="1:6" ht="12.75">
      <c r="A49" s="20">
        <v>38</v>
      </c>
      <c r="B49" s="28" t="s">
        <v>65</v>
      </c>
      <c r="C49" s="29" t="s">
        <v>3</v>
      </c>
      <c r="D49" s="38">
        <f>(D47+D48)*1.2/0.15</f>
        <v>1264</v>
      </c>
      <c r="E49" s="30"/>
      <c r="F49" s="30"/>
    </row>
    <row r="50" spans="1:6" ht="12.75">
      <c r="A50" s="20">
        <v>39</v>
      </c>
      <c r="B50" s="28" t="s">
        <v>66</v>
      </c>
      <c r="C50" s="29" t="s">
        <v>3</v>
      </c>
      <c r="D50" s="38">
        <f>(D47+D48)*1.2/6</f>
        <v>31.599999999999998</v>
      </c>
      <c r="E50" s="30"/>
      <c r="F50" s="30"/>
    </row>
    <row r="51" spans="1:6" ht="12.75">
      <c r="A51" s="59" t="s">
        <v>98</v>
      </c>
      <c r="B51" s="60"/>
      <c r="C51" s="60"/>
      <c r="D51" s="60"/>
      <c r="E51" s="61"/>
      <c r="F51" s="31"/>
    </row>
    <row r="52" spans="1:6" ht="12.75">
      <c r="A52" s="63" t="s">
        <v>67</v>
      </c>
      <c r="B52" s="64"/>
      <c r="C52" s="64"/>
      <c r="D52" s="64"/>
      <c r="E52" s="64"/>
      <c r="F52" s="65"/>
    </row>
    <row r="53" spans="1:6" ht="39">
      <c r="A53" s="24">
        <v>40</v>
      </c>
      <c r="B53" s="25" t="s">
        <v>68</v>
      </c>
      <c r="C53" s="26" t="s">
        <v>20</v>
      </c>
      <c r="D53" s="27">
        <f>12*36</f>
        <v>432</v>
      </c>
      <c r="E53" s="27"/>
      <c r="F53" s="27"/>
    </row>
    <row r="54" spans="1:6" ht="12.75">
      <c r="A54" s="24">
        <v>41</v>
      </c>
      <c r="B54" s="25" t="s">
        <v>69</v>
      </c>
      <c r="C54" s="26" t="s">
        <v>20</v>
      </c>
      <c r="D54" s="27">
        <f>(12+36+12+36)*0.6</f>
        <v>57.599999999999994</v>
      </c>
      <c r="E54" s="27"/>
      <c r="F54" s="27"/>
    </row>
    <row r="55" spans="1:6" ht="12.75">
      <c r="A55" s="20">
        <v>42</v>
      </c>
      <c r="B55" s="28" t="s">
        <v>70</v>
      </c>
      <c r="C55" s="29" t="s">
        <v>20</v>
      </c>
      <c r="D55" s="30">
        <f>D54*1.1</f>
        <v>63.36</v>
      </c>
      <c r="E55" s="30"/>
      <c r="F55" s="30"/>
    </row>
    <row r="56" spans="1:6" ht="12.75">
      <c r="A56" s="20">
        <v>43</v>
      </c>
      <c r="B56" s="28" t="s">
        <v>71</v>
      </c>
      <c r="C56" s="29" t="s">
        <v>3</v>
      </c>
      <c r="D56" s="38">
        <f>96/0.3</f>
        <v>320</v>
      </c>
      <c r="E56" s="30"/>
      <c r="F56" s="30"/>
    </row>
    <row r="57" spans="1:6" ht="12.75">
      <c r="A57" s="20">
        <v>44</v>
      </c>
      <c r="B57" s="28" t="s">
        <v>72</v>
      </c>
      <c r="C57" s="29" t="s">
        <v>3</v>
      </c>
      <c r="D57" s="38">
        <f>D56</f>
        <v>320</v>
      </c>
      <c r="E57" s="30"/>
      <c r="F57" s="30"/>
    </row>
    <row r="58" spans="1:6" ht="26.25">
      <c r="A58" s="24">
        <v>45</v>
      </c>
      <c r="B58" s="25" t="s">
        <v>73</v>
      </c>
      <c r="C58" s="26" t="s">
        <v>20</v>
      </c>
      <c r="D58" s="27">
        <f>D54</f>
        <v>57.599999999999994</v>
      </c>
      <c r="E58" s="27"/>
      <c r="F58" s="27"/>
    </row>
    <row r="59" spans="1:6" ht="12.75">
      <c r="A59" s="20">
        <v>46</v>
      </c>
      <c r="B59" s="28" t="s">
        <v>74</v>
      </c>
      <c r="C59" s="29" t="s">
        <v>37</v>
      </c>
      <c r="D59" s="30">
        <f>D58*0.1*1.05</f>
        <v>6.048</v>
      </c>
      <c r="E59" s="30"/>
      <c r="F59" s="30"/>
    </row>
    <row r="60" spans="1:6" ht="12.75">
      <c r="A60" s="20">
        <v>47</v>
      </c>
      <c r="B60" s="28" t="s">
        <v>75</v>
      </c>
      <c r="C60" s="29" t="s">
        <v>3</v>
      </c>
      <c r="D60" s="38">
        <f>D58*3.3</f>
        <v>190.07999999999998</v>
      </c>
      <c r="E60" s="30"/>
      <c r="F60" s="30"/>
    </row>
    <row r="61" spans="1:6" ht="12.75">
      <c r="A61" s="20">
        <v>48</v>
      </c>
      <c r="B61" s="28" t="s">
        <v>76</v>
      </c>
      <c r="C61" s="29" t="s">
        <v>3</v>
      </c>
      <c r="D61" s="38">
        <f>D60/2</f>
        <v>95.03999999999999</v>
      </c>
      <c r="E61" s="30"/>
      <c r="F61" s="30"/>
    </row>
    <row r="62" spans="1:6" ht="12.75">
      <c r="A62" s="20">
        <v>49</v>
      </c>
      <c r="B62" s="28" t="s">
        <v>71</v>
      </c>
      <c r="C62" s="29" t="s">
        <v>3</v>
      </c>
      <c r="D62" s="38">
        <f>D60/2</f>
        <v>95.03999999999999</v>
      </c>
      <c r="E62" s="30"/>
      <c r="F62" s="30"/>
    </row>
    <row r="63" spans="1:6" ht="12.75">
      <c r="A63" s="24">
        <v>50</v>
      </c>
      <c r="B63" s="25" t="s">
        <v>119</v>
      </c>
      <c r="C63" s="26" t="s">
        <v>20</v>
      </c>
      <c r="D63" s="27">
        <f>12*36</f>
        <v>432</v>
      </c>
      <c r="E63" s="27"/>
      <c r="F63" s="27"/>
    </row>
    <row r="64" spans="1:6" ht="12.75">
      <c r="A64" s="20">
        <v>51</v>
      </c>
      <c r="B64" s="28" t="s">
        <v>79</v>
      </c>
      <c r="C64" s="29" t="s">
        <v>20</v>
      </c>
      <c r="D64" s="30">
        <f>D63*1.15</f>
        <v>496.79999999999995</v>
      </c>
      <c r="E64" s="30"/>
      <c r="F64" s="30"/>
    </row>
    <row r="65" spans="1:6" ht="12.75">
      <c r="A65" s="20">
        <v>52</v>
      </c>
      <c r="B65" s="28" t="s">
        <v>75</v>
      </c>
      <c r="C65" s="29" t="s">
        <v>3</v>
      </c>
      <c r="D65" s="38">
        <f>D63*1</f>
        <v>432</v>
      </c>
      <c r="E65" s="30"/>
      <c r="F65" s="30"/>
    </row>
    <row r="66" spans="1:6" ht="12.75">
      <c r="A66" s="20">
        <v>53</v>
      </c>
      <c r="B66" s="28" t="s">
        <v>71</v>
      </c>
      <c r="C66" s="29" t="s">
        <v>3</v>
      </c>
      <c r="D66" s="38">
        <f>D65</f>
        <v>432</v>
      </c>
      <c r="E66" s="30"/>
      <c r="F66" s="30"/>
    </row>
    <row r="67" spans="1:6" ht="12.75">
      <c r="A67" s="20">
        <v>54</v>
      </c>
      <c r="B67" s="28" t="s">
        <v>77</v>
      </c>
      <c r="C67" s="29" t="s">
        <v>3</v>
      </c>
      <c r="D67" s="38">
        <v>5</v>
      </c>
      <c r="E67" s="30"/>
      <c r="F67" s="30"/>
    </row>
    <row r="68" spans="1:6" ht="12.75">
      <c r="A68" s="24">
        <v>55</v>
      </c>
      <c r="B68" s="25" t="s">
        <v>80</v>
      </c>
      <c r="C68" s="26" t="s">
        <v>22</v>
      </c>
      <c r="D68" s="27">
        <f>12+36+12+36</f>
        <v>96</v>
      </c>
      <c r="E68" s="27"/>
      <c r="F68" s="27"/>
    </row>
    <row r="69" spans="1:6" ht="12.75">
      <c r="A69" s="20">
        <v>56</v>
      </c>
      <c r="B69" s="28" t="s">
        <v>81</v>
      </c>
      <c r="C69" s="29" t="s">
        <v>3</v>
      </c>
      <c r="D69" s="38">
        <f>72/0.95</f>
        <v>75.78947368421053</v>
      </c>
      <c r="E69" s="30"/>
      <c r="F69" s="30"/>
    </row>
    <row r="70" spans="1:6" ht="12.75">
      <c r="A70" s="20">
        <v>57</v>
      </c>
      <c r="B70" s="28" t="s">
        <v>82</v>
      </c>
      <c r="C70" s="29" t="s">
        <v>3</v>
      </c>
      <c r="D70" s="38">
        <f>24/0.95</f>
        <v>25.263157894736842</v>
      </c>
      <c r="E70" s="30"/>
      <c r="F70" s="30"/>
    </row>
    <row r="71" spans="1:6" ht="26.25">
      <c r="A71" s="20">
        <v>58</v>
      </c>
      <c r="B71" s="28" t="s">
        <v>83</v>
      </c>
      <c r="C71" s="29" t="s">
        <v>3</v>
      </c>
      <c r="D71" s="38">
        <f>D68/0.15</f>
        <v>640</v>
      </c>
      <c r="E71" s="30"/>
      <c r="F71" s="30"/>
    </row>
    <row r="72" spans="1:6" ht="12.75">
      <c r="A72" s="24">
        <v>59</v>
      </c>
      <c r="B72" s="25" t="s">
        <v>84</v>
      </c>
      <c r="C72" s="26" t="s">
        <v>20</v>
      </c>
      <c r="D72" s="27">
        <f>D63</f>
        <v>432</v>
      </c>
      <c r="E72" s="27"/>
      <c r="F72" s="27"/>
    </row>
    <row r="73" spans="1:6" ht="26.25">
      <c r="A73" s="20">
        <v>60</v>
      </c>
      <c r="B73" s="28" t="s">
        <v>85</v>
      </c>
      <c r="C73" s="29" t="s">
        <v>20</v>
      </c>
      <c r="D73" s="30">
        <f>D72*1.1</f>
        <v>475.20000000000005</v>
      </c>
      <c r="E73" s="30"/>
      <c r="F73" s="30"/>
    </row>
    <row r="74" spans="1:6" ht="26.25">
      <c r="A74" s="20">
        <v>61</v>
      </c>
      <c r="B74" s="28" t="s">
        <v>86</v>
      </c>
      <c r="C74" s="29" t="s">
        <v>20</v>
      </c>
      <c r="D74" s="30">
        <f>D73*0.2</f>
        <v>95.04000000000002</v>
      </c>
      <c r="E74" s="30"/>
      <c r="F74" s="30"/>
    </row>
    <row r="75" spans="1:6" ht="26.25">
      <c r="A75" s="20">
        <v>62</v>
      </c>
      <c r="B75" s="28" t="s">
        <v>87</v>
      </c>
      <c r="C75" s="29" t="s">
        <v>20</v>
      </c>
      <c r="D75" s="30">
        <v>10</v>
      </c>
      <c r="E75" s="30"/>
      <c r="F75" s="30"/>
    </row>
    <row r="76" spans="1:6" ht="12.75">
      <c r="A76" s="20">
        <v>63</v>
      </c>
      <c r="B76" s="28" t="s">
        <v>75</v>
      </c>
      <c r="C76" s="29" t="s">
        <v>3</v>
      </c>
      <c r="D76" s="38">
        <f>D72*9.3</f>
        <v>4017.6000000000004</v>
      </c>
      <c r="E76" s="30"/>
      <c r="F76" s="30"/>
    </row>
    <row r="77" spans="1:6" ht="12.75">
      <c r="A77" s="20">
        <v>64</v>
      </c>
      <c r="B77" s="28" t="s">
        <v>71</v>
      </c>
      <c r="C77" s="29" t="s">
        <v>3</v>
      </c>
      <c r="D77" s="38">
        <f>D76</f>
        <v>4017.6000000000004</v>
      </c>
      <c r="E77" s="30"/>
      <c r="F77" s="30"/>
    </row>
    <row r="78" spans="1:6" ht="12.75">
      <c r="A78" s="20">
        <v>65</v>
      </c>
      <c r="B78" s="28" t="s">
        <v>49</v>
      </c>
      <c r="C78" s="29" t="s">
        <v>20</v>
      </c>
      <c r="D78" s="30">
        <f>D72</f>
        <v>432</v>
      </c>
      <c r="E78" s="30"/>
      <c r="F78" s="30"/>
    </row>
    <row r="79" spans="1:6" ht="12.75">
      <c r="A79" s="59" t="s">
        <v>99</v>
      </c>
      <c r="B79" s="60"/>
      <c r="C79" s="60"/>
      <c r="D79" s="60"/>
      <c r="E79" s="61"/>
      <c r="F79" s="31"/>
    </row>
    <row r="80" spans="1:6" ht="12.75">
      <c r="A80" s="63" t="s">
        <v>88</v>
      </c>
      <c r="B80" s="64"/>
      <c r="C80" s="64"/>
      <c r="D80" s="64"/>
      <c r="E80" s="64"/>
      <c r="F80" s="65"/>
    </row>
    <row r="81" spans="1:6" ht="39">
      <c r="A81" s="24">
        <v>66</v>
      </c>
      <c r="B81" s="25" t="s">
        <v>89</v>
      </c>
      <c r="C81" s="26" t="s">
        <v>20</v>
      </c>
      <c r="D81" s="27">
        <f>0.36*35</f>
        <v>12.6</v>
      </c>
      <c r="E81" s="27"/>
      <c r="F81" s="27"/>
    </row>
    <row r="82" spans="1:6" ht="39">
      <c r="A82" s="20">
        <v>67</v>
      </c>
      <c r="B82" s="28" t="s">
        <v>43</v>
      </c>
      <c r="C82" s="32" t="s">
        <v>44</v>
      </c>
      <c r="D82" s="33">
        <f>D81*0.02</f>
        <v>0.252</v>
      </c>
      <c r="E82" s="33"/>
      <c r="F82" s="33"/>
    </row>
    <row r="83" spans="1:6" ht="26.25">
      <c r="A83" s="24">
        <v>68</v>
      </c>
      <c r="B83" s="25" t="s">
        <v>45</v>
      </c>
      <c r="C83" s="26" t="s">
        <v>20</v>
      </c>
      <c r="D83" s="27">
        <f>0.36*35</f>
        <v>12.6</v>
      </c>
      <c r="E83" s="27"/>
      <c r="F83" s="27"/>
    </row>
    <row r="84" spans="1:6" ht="26.25">
      <c r="A84" s="34">
        <v>69</v>
      </c>
      <c r="B84" s="35" t="s">
        <v>46</v>
      </c>
      <c r="C84" s="32" t="s">
        <v>47</v>
      </c>
      <c r="D84" s="33">
        <f>D83*0.48</f>
        <v>6.048</v>
      </c>
      <c r="E84" s="21"/>
      <c r="F84" s="33"/>
    </row>
    <row r="85" spans="1:6" ht="12.75">
      <c r="A85" s="34">
        <v>70</v>
      </c>
      <c r="B85" s="36" t="s">
        <v>48</v>
      </c>
      <c r="C85" s="32" t="s">
        <v>47</v>
      </c>
      <c r="D85" s="33">
        <f>D84*0.1</f>
        <v>0.6048</v>
      </c>
      <c r="E85" s="21"/>
      <c r="F85" s="33"/>
    </row>
    <row r="86" spans="1:6" ht="12.75">
      <c r="A86" s="24">
        <v>71</v>
      </c>
      <c r="B86" s="25" t="s">
        <v>90</v>
      </c>
      <c r="C86" s="26" t="s">
        <v>44</v>
      </c>
      <c r="D86" s="27">
        <v>0.36</v>
      </c>
      <c r="E86" s="27"/>
      <c r="F86" s="27"/>
    </row>
    <row r="87" spans="1:6" ht="12.75">
      <c r="A87" s="16">
        <v>72</v>
      </c>
      <c r="B87" s="28" t="s">
        <v>91</v>
      </c>
      <c r="C87" s="29" t="s">
        <v>44</v>
      </c>
      <c r="D87" s="39">
        <f>5.6*2.5/1000</f>
        <v>0.014</v>
      </c>
      <c r="E87" s="30"/>
      <c r="F87" s="30"/>
    </row>
    <row r="88" spans="1:6" ht="12.75">
      <c r="A88" s="20">
        <v>73</v>
      </c>
      <c r="B88" s="28" t="s">
        <v>56</v>
      </c>
      <c r="C88" s="29" t="s">
        <v>47</v>
      </c>
      <c r="D88" s="21">
        <f>D86*1%*1000</f>
        <v>3.6</v>
      </c>
      <c r="E88" s="21"/>
      <c r="F88" s="30"/>
    </row>
    <row r="89" spans="1:6" ht="26.25">
      <c r="A89" s="20">
        <v>74</v>
      </c>
      <c r="B89" s="35" t="s">
        <v>46</v>
      </c>
      <c r="C89" s="29" t="s">
        <v>47</v>
      </c>
      <c r="D89" s="21">
        <v>1</v>
      </c>
      <c r="E89" s="21"/>
      <c r="F89" s="30"/>
    </row>
    <row r="90" spans="1:6" ht="12.75">
      <c r="A90" s="20">
        <v>75</v>
      </c>
      <c r="B90" s="36" t="s">
        <v>48</v>
      </c>
      <c r="C90" s="29" t="s">
        <v>47</v>
      </c>
      <c r="D90" s="21">
        <f>D89*0.1</f>
        <v>0.1</v>
      </c>
      <c r="E90" s="21"/>
      <c r="F90" s="30"/>
    </row>
    <row r="91" spans="1:6" ht="12.75">
      <c r="A91" s="20">
        <v>76</v>
      </c>
      <c r="B91" s="28" t="s">
        <v>49</v>
      </c>
      <c r="C91" s="29" t="s">
        <v>44</v>
      </c>
      <c r="D91" s="30">
        <f>D86</f>
        <v>0.36</v>
      </c>
      <c r="E91" s="30"/>
      <c r="F91" s="30"/>
    </row>
    <row r="92" spans="1:6" ht="12.75">
      <c r="A92" s="59" t="s">
        <v>100</v>
      </c>
      <c r="B92" s="60"/>
      <c r="C92" s="60"/>
      <c r="D92" s="60"/>
      <c r="E92" s="61"/>
      <c r="F92" s="31"/>
    </row>
    <row r="93" spans="1:6" ht="12.75">
      <c r="A93" s="56" t="s">
        <v>92</v>
      </c>
      <c r="B93" s="57"/>
      <c r="C93" s="57"/>
      <c r="D93" s="57"/>
      <c r="E93" s="58"/>
      <c r="F93" s="30"/>
    </row>
    <row r="94" spans="1:6" ht="12.75">
      <c r="A94" s="56" t="s">
        <v>93</v>
      </c>
      <c r="B94" s="57"/>
      <c r="C94" s="57"/>
      <c r="D94" s="57"/>
      <c r="E94" s="58"/>
      <c r="F94" s="30"/>
    </row>
    <row r="95" spans="1:6" ht="12.75">
      <c r="A95" s="59" t="s">
        <v>94</v>
      </c>
      <c r="B95" s="60"/>
      <c r="C95" s="60"/>
      <c r="D95" s="60"/>
      <c r="E95" s="61"/>
      <c r="F95" s="31"/>
    </row>
    <row r="96" spans="2:6" ht="12.75">
      <c r="B96" s="40"/>
      <c r="C96" s="41"/>
      <c r="D96" s="42"/>
      <c r="E96" s="11"/>
      <c r="F96" s="7"/>
    </row>
    <row r="97" spans="2:6" ht="12.75">
      <c r="B97" s="5"/>
      <c r="C97" s="6"/>
      <c r="D97" s="4"/>
      <c r="F97" s="7"/>
    </row>
    <row r="98" spans="1:6" ht="12.75">
      <c r="A98" s="62" t="s">
        <v>103</v>
      </c>
      <c r="B98" s="62"/>
      <c r="C98" s="62"/>
      <c r="D98" s="62"/>
      <c r="F98" s="17"/>
    </row>
    <row r="99" spans="1:6" ht="12.75">
      <c r="A99" s="18"/>
      <c r="B99" s="18"/>
      <c r="C99" s="43"/>
      <c r="D99" s="43"/>
      <c r="E99" s="1"/>
      <c r="F99" s="1"/>
    </row>
  </sheetData>
  <sheetProtection/>
  <mergeCells count="17">
    <mergeCell ref="A92:E92"/>
    <mergeCell ref="A93:E93"/>
    <mergeCell ref="A94:E94"/>
    <mergeCell ref="A95:E95"/>
    <mergeCell ref="A98:D98"/>
    <mergeCell ref="A27:E27"/>
    <mergeCell ref="A28:F28"/>
    <mergeCell ref="A51:E51"/>
    <mergeCell ref="A52:F52"/>
    <mergeCell ref="A79:E79"/>
    <mergeCell ref="A80:F80"/>
    <mergeCell ref="A4:F4"/>
    <mergeCell ref="A5:F5"/>
    <mergeCell ref="A7:F7"/>
    <mergeCell ref="E18:F18"/>
    <mergeCell ref="A19:E19"/>
    <mergeCell ref="A20:F2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25">
      <selection activeCell="D41" sqref="D41"/>
    </sheetView>
  </sheetViews>
  <sheetFormatPr defaultColWidth="9.00390625" defaultRowHeight="12.75"/>
  <cols>
    <col min="1" max="1" width="5.125" style="1" customWidth="1"/>
    <col min="2" max="2" width="70.50390625" style="9" customWidth="1"/>
    <col min="3" max="3" width="5.50390625" style="1" bestFit="1" customWidth="1"/>
    <col min="4" max="4" width="8.625" style="2" customWidth="1"/>
    <col min="5" max="5" width="9.50390625" style="2" customWidth="1"/>
    <col min="6" max="6" width="11.875" style="2" customWidth="1"/>
  </cols>
  <sheetData>
    <row r="1" spans="2:3" ht="12.75">
      <c r="B1" s="15" t="s">
        <v>13</v>
      </c>
      <c r="C1" s="8"/>
    </row>
    <row r="2" spans="2:3" ht="12.75">
      <c r="B2" s="15" t="s">
        <v>95</v>
      </c>
      <c r="C2" s="8"/>
    </row>
    <row r="3" ht="12.75"/>
    <row r="4" spans="1:6" ht="15.75">
      <c r="A4" s="66" t="s">
        <v>137</v>
      </c>
      <c r="B4" s="66"/>
      <c r="C4" s="66"/>
      <c r="D4" s="66"/>
      <c r="E4" s="66"/>
      <c r="F4" s="66"/>
    </row>
    <row r="5" spans="1:6" ht="42.75" customHeight="1">
      <c r="A5" s="67" t="s">
        <v>136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8" t="s">
        <v>18</v>
      </c>
      <c r="B7" s="69"/>
      <c r="C7" s="69"/>
      <c r="D7" s="69"/>
      <c r="E7" s="69"/>
      <c r="F7" s="70"/>
    </row>
    <row r="8" spans="1:6" ht="51">
      <c r="A8" s="24">
        <v>1</v>
      </c>
      <c r="B8" s="25" t="s">
        <v>19</v>
      </c>
      <c r="C8" s="26" t="s">
        <v>20</v>
      </c>
      <c r="D8" s="27">
        <f>(13+37+13+37)*4.5</f>
        <v>450</v>
      </c>
      <c r="E8" s="27"/>
      <c r="F8" s="27"/>
    </row>
    <row r="9" spans="1:6" ht="51">
      <c r="A9" s="24">
        <v>2</v>
      </c>
      <c r="B9" s="25" t="s">
        <v>21</v>
      </c>
      <c r="C9" s="26" t="s">
        <v>22</v>
      </c>
      <c r="D9" s="27">
        <f>12+36+12+36</f>
        <v>96</v>
      </c>
      <c r="E9" s="27"/>
      <c r="F9" s="27"/>
    </row>
    <row r="10" spans="1:6" ht="38.25">
      <c r="A10" s="24">
        <v>3</v>
      </c>
      <c r="B10" s="25" t="s">
        <v>23</v>
      </c>
      <c r="C10" s="26" t="s">
        <v>22</v>
      </c>
      <c r="D10" s="27">
        <f>12+36+12+36</f>
        <v>96</v>
      </c>
      <c r="E10" s="27"/>
      <c r="F10" s="27"/>
    </row>
    <row r="11" spans="1:6" ht="38.25">
      <c r="A11" s="24">
        <v>4</v>
      </c>
      <c r="B11" s="25" t="s">
        <v>24</v>
      </c>
      <c r="C11" s="26" t="s">
        <v>22</v>
      </c>
      <c r="D11" s="27">
        <f>12.6+36+12.6+36</f>
        <v>97.2</v>
      </c>
      <c r="E11" s="27"/>
      <c r="F11" s="27"/>
    </row>
    <row r="12" spans="1:6" ht="38.25">
      <c r="A12" s="24">
        <v>5</v>
      </c>
      <c r="B12" s="25" t="s">
        <v>25</v>
      </c>
      <c r="C12" s="26" t="s">
        <v>20</v>
      </c>
      <c r="D12" s="27">
        <f>36*3.4*2</f>
        <v>244.79999999999998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2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30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96</v>
      </c>
      <c r="B19" s="60"/>
      <c r="C19" s="60"/>
      <c r="D19" s="60"/>
      <c r="E19" s="61"/>
      <c r="F19" s="31"/>
    </row>
    <row r="20" spans="1:6" ht="12.75">
      <c r="A20" s="63" t="s">
        <v>40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9.4*35+24*26.157+12*6</f>
        <v>1028.768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20.57536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9.4*35</f>
        <v>329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157.92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15.792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1028.768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D30+D31+D32</f>
        <v>4.595000000000001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v>1.968</v>
      </c>
      <c r="E30" s="21"/>
      <c r="F30" s="30"/>
    </row>
    <row r="31" spans="1:6" ht="12.75">
      <c r="A31" s="20">
        <v>20</v>
      </c>
      <c r="B31" s="36" t="s">
        <v>53</v>
      </c>
      <c r="C31" s="29" t="s">
        <v>44</v>
      </c>
      <c r="D31" s="37">
        <v>2.49</v>
      </c>
      <c r="E31" s="21"/>
      <c r="F31" s="30"/>
    </row>
    <row r="32" spans="1:6" ht="12.75">
      <c r="A32" s="20">
        <v>21</v>
      </c>
      <c r="B32" s="36" t="s">
        <v>54</v>
      </c>
      <c r="C32" s="29" t="s">
        <v>44</v>
      </c>
      <c r="D32" s="37">
        <v>0.137</v>
      </c>
      <c r="E32" s="21"/>
      <c r="F32" s="30"/>
    </row>
    <row r="33" spans="1:6" ht="25.5">
      <c r="A33" s="20">
        <v>22</v>
      </c>
      <c r="B33" s="35" t="s">
        <v>46</v>
      </c>
      <c r="C33" s="29" t="s">
        <v>47</v>
      </c>
      <c r="D33" s="21">
        <f>D29*35*0.48</f>
        <v>77.19600000000001</v>
      </c>
      <c r="E33" s="21"/>
      <c r="F33" s="30"/>
    </row>
    <row r="34" spans="1:6" ht="12.75">
      <c r="A34" s="20">
        <v>23</v>
      </c>
      <c r="B34" s="36" t="s">
        <v>48</v>
      </c>
      <c r="C34" s="29" t="s">
        <v>47</v>
      </c>
      <c r="D34" s="21">
        <f>D33*0.1</f>
        <v>7.719600000000002</v>
      </c>
      <c r="E34" s="21"/>
      <c r="F34" s="30"/>
    </row>
    <row r="35" spans="1:6" ht="12.75">
      <c r="A35" s="20">
        <v>24</v>
      </c>
      <c r="B35" s="28" t="s">
        <v>49</v>
      </c>
      <c r="C35" s="29" t="s">
        <v>44</v>
      </c>
      <c r="D35" s="30">
        <f>D29</f>
        <v>4.595000000000001</v>
      </c>
      <c r="E35" s="30"/>
      <c r="F35" s="30"/>
    </row>
    <row r="36" spans="1:6" ht="12.75">
      <c r="A36" s="24">
        <v>25</v>
      </c>
      <c r="B36" s="25" t="s">
        <v>55</v>
      </c>
      <c r="C36" s="26" t="s">
        <v>44</v>
      </c>
      <c r="D36" s="27">
        <f>D29</f>
        <v>4.595000000000001</v>
      </c>
      <c r="E36" s="27"/>
      <c r="F36" s="27"/>
    </row>
    <row r="37" spans="1:6" ht="12.75">
      <c r="A37" s="20">
        <v>26</v>
      </c>
      <c r="B37" s="28" t="s">
        <v>56</v>
      </c>
      <c r="C37" s="29" t="s">
        <v>47</v>
      </c>
      <c r="D37" s="21">
        <f>D36*1%*1000</f>
        <v>45.95</v>
      </c>
      <c r="E37" s="21"/>
      <c r="F37" s="30"/>
    </row>
    <row r="38" spans="1:6" ht="12.75">
      <c r="A38" s="16">
        <v>27</v>
      </c>
      <c r="B38" s="28" t="s">
        <v>57</v>
      </c>
      <c r="C38" s="29" t="s">
        <v>3</v>
      </c>
      <c r="D38" s="30">
        <v>144</v>
      </c>
      <c r="E38" s="30"/>
      <c r="F38" s="30"/>
    </row>
    <row r="39" spans="1:6" ht="25.5">
      <c r="A39" s="20">
        <v>28</v>
      </c>
      <c r="B39" s="35" t="s">
        <v>46</v>
      </c>
      <c r="C39" s="29" t="s">
        <v>47</v>
      </c>
      <c r="D39" s="21">
        <f>D37*35*0.48</f>
        <v>771.9599999999999</v>
      </c>
      <c r="E39" s="21"/>
      <c r="F39" s="30"/>
    </row>
    <row r="40" spans="1:6" ht="12.75">
      <c r="A40" s="20">
        <v>29</v>
      </c>
      <c r="B40" s="36" t="s">
        <v>48</v>
      </c>
      <c r="C40" s="29" t="s">
        <v>47</v>
      </c>
      <c r="D40" s="21">
        <f>D39*0.1</f>
        <v>77.196</v>
      </c>
      <c r="E40" s="21"/>
      <c r="F40" s="30"/>
    </row>
    <row r="41" spans="1:6" ht="12.75">
      <c r="A41" s="20">
        <v>30</v>
      </c>
      <c r="B41" s="28" t="s">
        <v>49</v>
      </c>
      <c r="C41" s="29" t="s">
        <v>44</v>
      </c>
      <c r="D41" s="30">
        <f>D36</f>
        <v>4.595000000000001</v>
      </c>
      <c r="E41" s="30"/>
      <c r="F41" s="30"/>
    </row>
    <row r="42" spans="1:6" ht="25.5">
      <c r="A42" s="24">
        <v>31</v>
      </c>
      <c r="B42" s="25" t="s">
        <v>58</v>
      </c>
      <c r="C42" s="26" t="s">
        <v>20</v>
      </c>
      <c r="D42" s="27">
        <f>D43+D45+D44</f>
        <v>457.1741999999999</v>
      </c>
      <c r="E42" s="27"/>
      <c r="F42" s="27"/>
    </row>
    <row r="43" spans="1:6" ht="12.75">
      <c r="A43" s="20">
        <v>32</v>
      </c>
      <c r="B43" s="35" t="s">
        <v>190</v>
      </c>
      <c r="C43" s="48" t="s">
        <v>20</v>
      </c>
      <c r="D43" s="21">
        <f>1.19*4.55*58</f>
        <v>314.04099999999994</v>
      </c>
      <c r="E43" s="30"/>
      <c r="F43" s="30"/>
    </row>
    <row r="44" spans="1:6" ht="12.75">
      <c r="A44" s="20" t="s">
        <v>188</v>
      </c>
      <c r="B44" s="35" t="s">
        <v>191</v>
      </c>
      <c r="C44" s="48" t="s">
        <v>20</v>
      </c>
      <c r="D44" s="21">
        <f>1.19*4.64*22</f>
        <v>121.47519999999999</v>
      </c>
      <c r="E44" s="30"/>
      <c r="F44" s="30"/>
    </row>
    <row r="45" spans="1:6" ht="12.75">
      <c r="A45" s="20" t="s">
        <v>189</v>
      </c>
      <c r="B45" s="49" t="s">
        <v>192</v>
      </c>
      <c r="C45" s="50" t="s">
        <v>20</v>
      </c>
      <c r="D45" s="51">
        <f>1.19*4.55*4</f>
        <v>21.657999999999998</v>
      </c>
      <c r="E45" s="30"/>
      <c r="F45" s="30"/>
    </row>
    <row r="46" spans="1:6" ht="12.75">
      <c r="A46" s="20">
        <v>34</v>
      </c>
      <c r="B46" s="28" t="s">
        <v>60</v>
      </c>
      <c r="C46" s="29" t="s">
        <v>3</v>
      </c>
      <c r="D46" s="38">
        <f>D42*3</f>
        <v>1371.5225999999998</v>
      </c>
      <c r="E46" s="30"/>
      <c r="F46" s="30"/>
    </row>
    <row r="47" spans="1:6" ht="12.75">
      <c r="A47" s="20">
        <v>35</v>
      </c>
      <c r="B47" s="28" t="s">
        <v>61</v>
      </c>
      <c r="C47" s="29" t="s">
        <v>22</v>
      </c>
      <c r="D47" s="30">
        <v>600</v>
      </c>
      <c r="E47" s="30"/>
      <c r="F47" s="30"/>
    </row>
    <row r="48" spans="1:6" ht="12.75">
      <c r="A48" s="20">
        <v>36</v>
      </c>
      <c r="B48" s="28" t="s">
        <v>62</v>
      </c>
      <c r="C48" s="29" t="s">
        <v>3</v>
      </c>
      <c r="D48" s="30">
        <v>67</v>
      </c>
      <c r="E48" s="30"/>
      <c r="F48" s="30"/>
    </row>
    <row r="49" spans="1:6" ht="26.25">
      <c r="A49" s="20">
        <v>37</v>
      </c>
      <c r="B49" s="28" t="s">
        <v>63</v>
      </c>
      <c r="C49" s="29" t="s">
        <v>3</v>
      </c>
      <c r="D49" s="30">
        <v>16</v>
      </c>
      <c r="E49" s="30"/>
      <c r="F49" s="30"/>
    </row>
    <row r="50" spans="1:6" ht="26.25">
      <c r="A50" s="20">
        <v>38</v>
      </c>
      <c r="B50" s="28" t="s">
        <v>64</v>
      </c>
      <c r="C50" s="29" t="s">
        <v>3</v>
      </c>
      <c r="D50" s="30">
        <v>84</v>
      </c>
      <c r="E50" s="30"/>
      <c r="F50" s="30"/>
    </row>
    <row r="51" spans="1:6" ht="12.75">
      <c r="A51" s="20">
        <v>39</v>
      </c>
      <c r="B51" s="28" t="s">
        <v>65</v>
      </c>
      <c r="C51" s="29" t="s">
        <v>3</v>
      </c>
      <c r="D51" s="38">
        <f>(D49+D50)*1.2/0.15</f>
        <v>800</v>
      </c>
      <c r="E51" s="30"/>
      <c r="F51" s="30"/>
    </row>
    <row r="52" spans="1:6" ht="12.75">
      <c r="A52" s="20">
        <v>40</v>
      </c>
      <c r="B52" s="28" t="s">
        <v>66</v>
      </c>
      <c r="C52" s="29" t="s">
        <v>3</v>
      </c>
      <c r="D52" s="30">
        <v>40</v>
      </c>
      <c r="E52" s="30"/>
      <c r="F52" s="30"/>
    </row>
    <row r="53" spans="1:6" ht="12.75">
      <c r="A53" s="59" t="s">
        <v>98</v>
      </c>
      <c r="B53" s="60"/>
      <c r="C53" s="60"/>
      <c r="D53" s="60"/>
      <c r="E53" s="61"/>
      <c r="F53" s="31"/>
    </row>
    <row r="54" spans="1:6" ht="12.75">
      <c r="A54" s="63" t="s">
        <v>67</v>
      </c>
      <c r="B54" s="64"/>
      <c r="C54" s="64"/>
      <c r="D54" s="64"/>
      <c r="E54" s="64"/>
      <c r="F54" s="65"/>
    </row>
    <row r="55" spans="1:6" ht="39">
      <c r="A55" s="24">
        <v>41</v>
      </c>
      <c r="B55" s="25" t="s">
        <v>68</v>
      </c>
      <c r="C55" s="26" t="s">
        <v>20</v>
      </c>
      <c r="D55" s="27">
        <f>12*36</f>
        <v>432</v>
      </c>
      <c r="E55" s="27"/>
      <c r="F55" s="27"/>
    </row>
    <row r="56" spans="1:6" ht="12.75">
      <c r="A56" s="24">
        <v>42</v>
      </c>
      <c r="B56" s="25" t="s">
        <v>69</v>
      </c>
      <c r="C56" s="26" t="s">
        <v>20</v>
      </c>
      <c r="D56" s="27">
        <f>(12+36+12+36)*0.6</f>
        <v>57.599999999999994</v>
      </c>
      <c r="E56" s="27"/>
      <c r="F56" s="27"/>
    </row>
    <row r="57" spans="1:6" ht="12.75">
      <c r="A57" s="20">
        <v>43</v>
      </c>
      <c r="B57" s="28" t="s">
        <v>70</v>
      </c>
      <c r="C57" s="29" t="s">
        <v>20</v>
      </c>
      <c r="D57" s="30">
        <f>D56*1.1</f>
        <v>63.36</v>
      </c>
      <c r="E57" s="30"/>
      <c r="F57" s="30"/>
    </row>
    <row r="58" spans="1:6" ht="12.75">
      <c r="A58" s="20">
        <v>44</v>
      </c>
      <c r="B58" s="28" t="s">
        <v>71</v>
      </c>
      <c r="C58" s="29" t="s">
        <v>3</v>
      </c>
      <c r="D58" s="38">
        <f>96/0.3</f>
        <v>320</v>
      </c>
      <c r="E58" s="30"/>
      <c r="F58" s="30"/>
    </row>
    <row r="59" spans="1:6" ht="12.75">
      <c r="A59" s="20">
        <v>45</v>
      </c>
      <c r="B59" s="28" t="s">
        <v>72</v>
      </c>
      <c r="C59" s="29" t="s">
        <v>3</v>
      </c>
      <c r="D59" s="38">
        <f>D58</f>
        <v>320</v>
      </c>
      <c r="E59" s="30"/>
      <c r="F59" s="30"/>
    </row>
    <row r="60" spans="1:6" ht="26.25">
      <c r="A60" s="24">
        <v>46</v>
      </c>
      <c r="B60" s="25" t="s">
        <v>73</v>
      </c>
      <c r="C60" s="26" t="s">
        <v>20</v>
      </c>
      <c r="D60" s="27">
        <f>D56</f>
        <v>57.599999999999994</v>
      </c>
      <c r="E60" s="27"/>
      <c r="F60" s="27"/>
    </row>
    <row r="61" spans="1:6" ht="12.75">
      <c r="A61" s="20">
        <v>47</v>
      </c>
      <c r="B61" s="28" t="s">
        <v>74</v>
      </c>
      <c r="C61" s="29" t="s">
        <v>37</v>
      </c>
      <c r="D61" s="30">
        <f>D60*0.1*1.05</f>
        <v>6.048</v>
      </c>
      <c r="E61" s="30"/>
      <c r="F61" s="30"/>
    </row>
    <row r="62" spans="1:6" ht="12.75">
      <c r="A62" s="20">
        <v>48</v>
      </c>
      <c r="B62" s="28" t="s">
        <v>75</v>
      </c>
      <c r="C62" s="29" t="s">
        <v>3</v>
      </c>
      <c r="D62" s="38">
        <f>D60*3.3</f>
        <v>190.07999999999998</v>
      </c>
      <c r="E62" s="30"/>
      <c r="F62" s="30"/>
    </row>
    <row r="63" spans="1:6" ht="12.75">
      <c r="A63" s="20">
        <v>49</v>
      </c>
      <c r="B63" s="28" t="s">
        <v>76</v>
      </c>
      <c r="C63" s="29" t="s">
        <v>3</v>
      </c>
      <c r="D63" s="38">
        <f>D62/2</f>
        <v>95.03999999999999</v>
      </c>
      <c r="E63" s="30"/>
      <c r="F63" s="30"/>
    </row>
    <row r="64" spans="1:6" ht="12.75">
      <c r="A64" s="20">
        <v>50</v>
      </c>
      <c r="B64" s="28" t="s">
        <v>71</v>
      </c>
      <c r="C64" s="29" t="s">
        <v>3</v>
      </c>
      <c r="D64" s="38">
        <f>D62/2</f>
        <v>95.03999999999999</v>
      </c>
      <c r="E64" s="30"/>
      <c r="F64" s="30"/>
    </row>
    <row r="65" spans="1:6" ht="12.75">
      <c r="A65" s="24">
        <v>51</v>
      </c>
      <c r="B65" s="25" t="s">
        <v>119</v>
      </c>
      <c r="C65" s="26" t="s">
        <v>20</v>
      </c>
      <c r="D65" s="27">
        <f>12*36</f>
        <v>432</v>
      </c>
      <c r="E65" s="27"/>
      <c r="F65" s="27"/>
    </row>
    <row r="66" spans="1:6" ht="12.75">
      <c r="A66" s="20">
        <v>52</v>
      </c>
      <c r="B66" s="28" t="s">
        <v>79</v>
      </c>
      <c r="C66" s="29" t="s">
        <v>20</v>
      </c>
      <c r="D66" s="30">
        <f>D65*1.15</f>
        <v>496.79999999999995</v>
      </c>
      <c r="E66" s="30"/>
      <c r="F66" s="30"/>
    </row>
    <row r="67" spans="1:6" ht="12.75">
      <c r="A67" s="20">
        <v>53</v>
      </c>
      <c r="B67" s="28" t="s">
        <v>75</v>
      </c>
      <c r="C67" s="29" t="s">
        <v>3</v>
      </c>
      <c r="D67" s="38">
        <f>D65*1</f>
        <v>432</v>
      </c>
      <c r="E67" s="30"/>
      <c r="F67" s="30"/>
    </row>
    <row r="68" spans="1:6" ht="12.75">
      <c r="A68" s="20">
        <v>54</v>
      </c>
      <c r="B68" s="28" t="s">
        <v>71</v>
      </c>
      <c r="C68" s="29" t="s">
        <v>3</v>
      </c>
      <c r="D68" s="38">
        <f>D67</f>
        <v>432</v>
      </c>
      <c r="E68" s="30"/>
      <c r="F68" s="30"/>
    </row>
    <row r="69" spans="1:6" ht="12.75">
      <c r="A69" s="24">
        <v>55</v>
      </c>
      <c r="B69" s="25" t="s">
        <v>80</v>
      </c>
      <c r="C69" s="26" t="s">
        <v>22</v>
      </c>
      <c r="D69" s="27">
        <f>12+36+12+36</f>
        <v>96</v>
      </c>
      <c r="E69" s="27"/>
      <c r="F69" s="27"/>
    </row>
    <row r="70" spans="1:6" ht="12.75">
      <c r="A70" s="20">
        <v>56</v>
      </c>
      <c r="B70" s="28" t="s">
        <v>81</v>
      </c>
      <c r="C70" s="29" t="s">
        <v>3</v>
      </c>
      <c r="D70" s="38">
        <f>72/0.95</f>
        <v>75.78947368421053</v>
      </c>
      <c r="E70" s="30"/>
      <c r="F70" s="30"/>
    </row>
    <row r="71" spans="1:6" ht="12.75">
      <c r="A71" s="20">
        <v>57</v>
      </c>
      <c r="B71" s="28" t="s">
        <v>82</v>
      </c>
      <c r="C71" s="29" t="s">
        <v>3</v>
      </c>
      <c r="D71" s="38">
        <f>24/0.95</f>
        <v>25.263157894736842</v>
      </c>
      <c r="E71" s="30"/>
      <c r="F71" s="30"/>
    </row>
    <row r="72" spans="1:6" ht="26.25">
      <c r="A72" s="20">
        <v>58</v>
      </c>
      <c r="B72" s="28" t="s">
        <v>83</v>
      </c>
      <c r="C72" s="29" t="s">
        <v>3</v>
      </c>
      <c r="D72" s="38">
        <f>D69/0.15</f>
        <v>640</v>
      </c>
      <c r="E72" s="30"/>
      <c r="F72" s="30"/>
    </row>
    <row r="73" spans="1:6" ht="12.75">
      <c r="A73" s="24">
        <v>59</v>
      </c>
      <c r="B73" s="25" t="s">
        <v>84</v>
      </c>
      <c r="C73" s="26" t="s">
        <v>20</v>
      </c>
      <c r="D73" s="27">
        <f>D65</f>
        <v>432</v>
      </c>
      <c r="E73" s="27"/>
      <c r="F73" s="27"/>
    </row>
    <row r="74" spans="1:6" ht="26.25">
      <c r="A74" s="20">
        <v>60</v>
      </c>
      <c r="B74" s="28" t="s">
        <v>85</v>
      </c>
      <c r="C74" s="29" t="s">
        <v>20</v>
      </c>
      <c r="D74" s="30">
        <f>D73*1.1</f>
        <v>475.20000000000005</v>
      </c>
      <c r="E74" s="30"/>
      <c r="F74" s="30"/>
    </row>
    <row r="75" spans="1:6" ht="26.25">
      <c r="A75" s="20">
        <v>61</v>
      </c>
      <c r="B75" s="28" t="s">
        <v>86</v>
      </c>
      <c r="C75" s="29" t="s">
        <v>20</v>
      </c>
      <c r="D75" s="30">
        <f>D74*0.2</f>
        <v>95.04000000000002</v>
      </c>
      <c r="E75" s="30"/>
      <c r="F75" s="30"/>
    </row>
    <row r="76" spans="1:6" ht="26.25">
      <c r="A76" s="20">
        <v>62</v>
      </c>
      <c r="B76" s="28" t="s">
        <v>87</v>
      </c>
      <c r="C76" s="29" t="s">
        <v>20</v>
      </c>
      <c r="D76" s="30">
        <v>10</v>
      </c>
      <c r="E76" s="30"/>
      <c r="F76" s="30"/>
    </row>
    <row r="77" spans="1:6" ht="12.75">
      <c r="A77" s="20">
        <v>63</v>
      </c>
      <c r="B77" s="28" t="s">
        <v>75</v>
      </c>
      <c r="C77" s="29" t="s">
        <v>3</v>
      </c>
      <c r="D77" s="38">
        <f>D73*9.3</f>
        <v>4017.6000000000004</v>
      </c>
      <c r="E77" s="30"/>
      <c r="F77" s="30"/>
    </row>
    <row r="78" spans="1:6" ht="12.75">
      <c r="A78" s="20">
        <v>64</v>
      </c>
      <c r="B78" s="28" t="s">
        <v>71</v>
      </c>
      <c r="C78" s="29" t="s">
        <v>3</v>
      </c>
      <c r="D78" s="38">
        <f>D77</f>
        <v>4017.6000000000004</v>
      </c>
      <c r="E78" s="30"/>
      <c r="F78" s="30"/>
    </row>
    <row r="79" spans="1:6" ht="12.75">
      <c r="A79" s="20">
        <v>65</v>
      </c>
      <c r="B79" s="28" t="s">
        <v>49</v>
      </c>
      <c r="C79" s="29" t="s">
        <v>20</v>
      </c>
      <c r="D79" s="30">
        <f>D73</f>
        <v>432</v>
      </c>
      <c r="E79" s="30"/>
      <c r="F79" s="30"/>
    </row>
    <row r="80" spans="1:6" ht="12.75">
      <c r="A80" s="59" t="s">
        <v>99</v>
      </c>
      <c r="B80" s="60"/>
      <c r="C80" s="60"/>
      <c r="D80" s="60"/>
      <c r="E80" s="61"/>
      <c r="F80" s="31"/>
    </row>
    <row r="81" spans="1:6" ht="12.75">
      <c r="A81" s="63" t="s">
        <v>88</v>
      </c>
      <c r="B81" s="64"/>
      <c r="C81" s="64"/>
      <c r="D81" s="64"/>
      <c r="E81" s="64"/>
      <c r="F81" s="65"/>
    </row>
    <row r="82" spans="1:6" ht="39">
      <c r="A82" s="24">
        <v>66</v>
      </c>
      <c r="B82" s="25" t="s">
        <v>89</v>
      </c>
      <c r="C82" s="26" t="s">
        <v>20</v>
      </c>
      <c r="D82" s="27">
        <f>0.36*35</f>
        <v>12.6</v>
      </c>
      <c r="E82" s="27"/>
      <c r="F82" s="27"/>
    </row>
    <row r="83" spans="1:6" ht="39">
      <c r="A83" s="20">
        <v>67</v>
      </c>
      <c r="B83" s="28" t="s">
        <v>43</v>
      </c>
      <c r="C83" s="32" t="s">
        <v>44</v>
      </c>
      <c r="D83" s="33">
        <f>D82*0.02</f>
        <v>0.252</v>
      </c>
      <c r="E83" s="33"/>
      <c r="F83" s="33"/>
    </row>
    <row r="84" spans="1:6" ht="26.25">
      <c r="A84" s="24">
        <v>68</v>
      </c>
      <c r="B84" s="25" t="s">
        <v>45</v>
      </c>
      <c r="C84" s="26" t="s">
        <v>20</v>
      </c>
      <c r="D84" s="27">
        <f>0.36*35</f>
        <v>12.6</v>
      </c>
      <c r="E84" s="27"/>
      <c r="F84" s="27"/>
    </row>
    <row r="85" spans="1:6" ht="26.25">
      <c r="A85" s="34">
        <v>69</v>
      </c>
      <c r="B85" s="35" t="s">
        <v>46</v>
      </c>
      <c r="C85" s="32" t="s">
        <v>47</v>
      </c>
      <c r="D85" s="33">
        <f>D84*0.48</f>
        <v>6.048</v>
      </c>
      <c r="E85" s="21"/>
      <c r="F85" s="33"/>
    </row>
    <row r="86" spans="1:6" ht="12.75">
      <c r="A86" s="34">
        <v>70</v>
      </c>
      <c r="B86" s="36" t="s">
        <v>48</v>
      </c>
      <c r="C86" s="32" t="s">
        <v>47</v>
      </c>
      <c r="D86" s="33">
        <f>D85*0.1</f>
        <v>0.6048</v>
      </c>
      <c r="E86" s="21"/>
      <c r="F86" s="33"/>
    </row>
    <row r="87" spans="1:6" ht="12.75">
      <c r="A87" s="24">
        <v>71</v>
      </c>
      <c r="B87" s="25" t="s">
        <v>90</v>
      </c>
      <c r="C87" s="26" t="s">
        <v>44</v>
      </c>
      <c r="D87" s="27">
        <v>0.36</v>
      </c>
      <c r="E87" s="27"/>
      <c r="F87" s="27"/>
    </row>
    <row r="88" spans="1:6" ht="12.75">
      <c r="A88" s="16">
        <v>72</v>
      </c>
      <c r="B88" s="28" t="s">
        <v>91</v>
      </c>
      <c r="C88" s="29" t="s">
        <v>44</v>
      </c>
      <c r="D88" s="39">
        <f>5.6*2.5/1000</f>
        <v>0.014</v>
      </c>
      <c r="E88" s="30"/>
      <c r="F88" s="30"/>
    </row>
    <row r="89" spans="1:6" ht="12.75">
      <c r="A89" s="20">
        <v>73</v>
      </c>
      <c r="B89" s="28" t="s">
        <v>56</v>
      </c>
      <c r="C89" s="29" t="s">
        <v>47</v>
      </c>
      <c r="D89" s="21">
        <f>D87*1%*1000</f>
        <v>3.6</v>
      </c>
      <c r="E89" s="21"/>
      <c r="F89" s="30"/>
    </row>
    <row r="90" spans="1:6" ht="26.25">
      <c r="A90" s="20">
        <v>74</v>
      </c>
      <c r="B90" s="35" t="s">
        <v>46</v>
      </c>
      <c r="C90" s="29" t="s">
        <v>47</v>
      </c>
      <c r="D90" s="21">
        <v>1</v>
      </c>
      <c r="E90" s="21"/>
      <c r="F90" s="30"/>
    </row>
    <row r="91" spans="1:6" ht="12.75">
      <c r="A91" s="20">
        <v>75</v>
      </c>
      <c r="B91" s="36" t="s">
        <v>48</v>
      </c>
      <c r="C91" s="29" t="s">
        <v>47</v>
      </c>
      <c r="D91" s="21">
        <f>D90*0.1</f>
        <v>0.1</v>
      </c>
      <c r="E91" s="21"/>
      <c r="F91" s="30"/>
    </row>
    <row r="92" spans="1:6" ht="12.75">
      <c r="A92" s="20">
        <v>76</v>
      </c>
      <c r="B92" s="28" t="s">
        <v>49</v>
      </c>
      <c r="C92" s="29" t="s">
        <v>44</v>
      </c>
      <c r="D92" s="30">
        <f>D87</f>
        <v>0.36</v>
      </c>
      <c r="E92" s="30"/>
      <c r="F92" s="30"/>
    </row>
    <row r="93" spans="1:6" ht="12.75">
      <c r="A93" s="59" t="s">
        <v>100</v>
      </c>
      <c r="B93" s="60"/>
      <c r="C93" s="60"/>
      <c r="D93" s="60"/>
      <c r="E93" s="61"/>
      <c r="F93" s="31"/>
    </row>
    <row r="94" spans="1:6" ht="12.75">
      <c r="A94" s="56" t="s">
        <v>92</v>
      </c>
      <c r="B94" s="57"/>
      <c r="C94" s="57"/>
      <c r="D94" s="57"/>
      <c r="E94" s="58"/>
      <c r="F94" s="30"/>
    </row>
    <row r="95" spans="1:6" ht="12.75">
      <c r="A95" s="56" t="s">
        <v>93</v>
      </c>
      <c r="B95" s="57"/>
      <c r="C95" s="57"/>
      <c r="D95" s="57"/>
      <c r="E95" s="58"/>
      <c r="F95" s="30"/>
    </row>
    <row r="96" spans="1:6" ht="12.75">
      <c r="A96" s="59" t="s">
        <v>94</v>
      </c>
      <c r="B96" s="60"/>
      <c r="C96" s="60"/>
      <c r="D96" s="60"/>
      <c r="E96" s="61"/>
      <c r="F96" s="31"/>
    </row>
    <row r="97" spans="2:6" ht="12.75">
      <c r="B97" s="40"/>
      <c r="C97" s="41"/>
      <c r="D97" s="42"/>
      <c r="E97" s="11"/>
      <c r="F97" s="7"/>
    </row>
    <row r="98" spans="2:6" ht="12.75">
      <c r="B98" s="5"/>
      <c r="C98" s="6"/>
      <c r="D98" s="4"/>
      <c r="F98" s="7"/>
    </row>
    <row r="99" spans="1:6" ht="12.75">
      <c r="A99" s="62" t="s">
        <v>101</v>
      </c>
      <c r="B99" s="62"/>
      <c r="C99" s="62"/>
      <c r="D99" s="62"/>
      <c r="F99" s="17"/>
    </row>
    <row r="100" spans="1:6" ht="12.75">
      <c r="A100" s="18"/>
      <c r="B100" s="18"/>
      <c r="C100" s="43"/>
      <c r="D100" s="43"/>
      <c r="E100" s="1"/>
      <c r="F100" s="1"/>
    </row>
  </sheetData>
  <sheetProtection/>
  <mergeCells count="17">
    <mergeCell ref="A93:E93"/>
    <mergeCell ref="A94:E94"/>
    <mergeCell ref="A95:E95"/>
    <mergeCell ref="A96:E96"/>
    <mergeCell ref="A99:D99"/>
    <mergeCell ref="A27:E27"/>
    <mergeCell ref="A28:F28"/>
    <mergeCell ref="A53:E53"/>
    <mergeCell ref="A54:F54"/>
    <mergeCell ref="A80:E80"/>
    <mergeCell ref="A81:F81"/>
    <mergeCell ref="A4:F4"/>
    <mergeCell ref="A5:F5"/>
    <mergeCell ref="A7:F7"/>
    <mergeCell ref="E18:F18"/>
    <mergeCell ref="A19:E19"/>
    <mergeCell ref="A20:F2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F40" sqref="A1:F16384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106</v>
      </c>
      <c r="C2" s="8"/>
    </row>
    <row r="3" ht="12.75"/>
    <row r="4" spans="1:6" ht="12.75" customHeight="1">
      <c r="A4" s="66" t="s">
        <v>145</v>
      </c>
      <c r="B4" s="66"/>
      <c r="C4" s="66"/>
      <c r="D4" s="66"/>
      <c r="E4" s="66"/>
      <c r="F4" s="66"/>
    </row>
    <row r="5" spans="1:6" ht="37.5" customHeight="1">
      <c r="A5" s="67" t="s">
        <v>139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 t="s">
        <v>7</v>
      </c>
      <c r="B8" s="25" t="s">
        <v>19</v>
      </c>
      <c r="C8" s="26" t="s">
        <v>20</v>
      </c>
      <c r="D8" s="27">
        <f>(13+49+13+49)*4.5</f>
        <v>558</v>
      </c>
      <c r="E8" s="27"/>
      <c r="F8" s="27"/>
    </row>
    <row r="9" spans="1:6" ht="51">
      <c r="A9" s="24" t="s">
        <v>8</v>
      </c>
      <c r="B9" s="25" t="s">
        <v>21</v>
      </c>
      <c r="C9" s="26" t="s">
        <v>22</v>
      </c>
      <c r="D9" s="27">
        <f>12+48+12+48</f>
        <v>120</v>
      </c>
      <c r="E9" s="27"/>
      <c r="F9" s="27"/>
    </row>
    <row r="10" spans="1:6" ht="38.25">
      <c r="A10" s="24" t="s">
        <v>9</v>
      </c>
      <c r="B10" s="25" t="s">
        <v>23</v>
      </c>
      <c r="C10" s="26" t="s">
        <v>22</v>
      </c>
      <c r="D10" s="27">
        <f>12+48+12+48</f>
        <v>120</v>
      </c>
      <c r="E10" s="27"/>
      <c r="F10" s="27"/>
    </row>
    <row r="11" spans="1:6" ht="38.25">
      <c r="A11" s="24" t="s">
        <v>10</v>
      </c>
      <c r="B11" s="25" t="s">
        <v>24</v>
      </c>
      <c r="C11" s="26" t="s">
        <v>22</v>
      </c>
      <c r="D11" s="27">
        <f>12.6+48+12.6+48</f>
        <v>121.2</v>
      </c>
      <c r="E11" s="27"/>
      <c r="F11" s="27"/>
    </row>
    <row r="12" spans="1:6" ht="38.25">
      <c r="A12" s="24" t="s">
        <v>11</v>
      </c>
      <c r="B12" s="25" t="s">
        <v>104</v>
      </c>
      <c r="C12" s="26" t="s">
        <v>20</v>
      </c>
      <c r="D12" s="27">
        <f>48*3.4*2</f>
        <v>326.4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3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40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f>30/36*48</f>
        <v>40</v>
      </c>
      <c r="E18" s="71"/>
      <c r="F18" s="72"/>
    </row>
    <row r="19" spans="1:6" ht="12.75">
      <c r="A19" s="59" t="s">
        <v>107</v>
      </c>
      <c r="B19" s="60"/>
      <c r="C19" s="60"/>
      <c r="D19" s="60"/>
      <c r="E19" s="61"/>
      <c r="F19" s="31"/>
    </row>
    <row r="20" spans="1:6" ht="12.75">
      <c r="A20" s="63" t="s">
        <v>40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11.3*35+32*26.157+16*6</f>
        <v>1328.524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26.57048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11.3*35</f>
        <v>395.5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189.84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18.984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1328.524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D30+D31+D32</f>
        <v>5.373000000000001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v>2.088</v>
      </c>
      <c r="E30" s="21"/>
      <c r="F30" s="30"/>
    </row>
    <row r="31" spans="1:6" ht="12.75">
      <c r="A31" s="20">
        <v>20</v>
      </c>
      <c r="B31" s="36" t="s">
        <v>53</v>
      </c>
      <c r="C31" s="29" t="s">
        <v>44</v>
      </c>
      <c r="D31" s="37">
        <v>3.148</v>
      </c>
      <c r="E31" s="21"/>
      <c r="F31" s="30"/>
    </row>
    <row r="32" spans="1:6" ht="12.75">
      <c r="A32" s="20">
        <v>21</v>
      </c>
      <c r="B32" s="36" t="s">
        <v>54</v>
      </c>
      <c r="C32" s="29" t="s">
        <v>44</v>
      </c>
      <c r="D32" s="37">
        <v>0.137</v>
      </c>
      <c r="E32" s="21"/>
      <c r="F32" s="30"/>
    </row>
    <row r="33" spans="1:6" ht="25.5">
      <c r="A33" s="20">
        <v>22</v>
      </c>
      <c r="B33" s="35" t="s">
        <v>46</v>
      </c>
      <c r="C33" s="29" t="s">
        <v>47</v>
      </c>
      <c r="D33" s="21">
        <f>D29*35*0.48</f>
        <v>90.26640000000002</v>
      </c>
      <c r="E33" s="21"/>
      <c r="F33" s="30"/>
    </row>
    <row r="34" spans="1:6" ht="12.75">
      <c r="A34" s="20">
        <v>23</v>
      </c>
      <c r="B34" s="36" t="s">
        <v>48</v>
      </c>
      <c r="C34" s="29" t="s">
        <v>47</v>
      </c>
      <c r="D34" s="21">
        <f>D33*0.1</f>
        <v>9.026640000000002</v>
      </c>
      <c r="E34" s="21"/>
      <c r="F34" s="30"/>
    </row>
    <row r="35" spans="1:6" ht="12.75">
      <c r="A35" s="20">
        <v>24</v>
      </c>
      <c r="B35" s="28" t="s">
        <v>49</v>
      </c>
      <c r="C35" s="29" t="s">
        <v>44</v>
      </c>
      <c r="D35" s="30">
        <f>D29</f>
        <v>5.373000000000001</v>
      </c>
      <c r="E35" s="30"/>
      <c r="F35" s="30"/>
    </row>
    <row r="36" spans="1:6" ht="12.75">
      <c r="A36" s="24">
        <v>25</v>
      </c>
      <c r="B36" s="25" t="s">
        <v>55</v>
      </c>
      <c r="C36" s="26" t="s">
        <v>44</v>
      </c>
      <c r="D36" s="27">
        <f>D29</f>
        <v>5.373000000000001</v>
      </c>
      <c r="E36" s="27"/>
      <c r="F36" s="27"/>
    </row>
    <row r="37" spans="1:6" ht="12.75">
      <c r="A37" s="20">
        <v>26</v>
      </c>
      <c r="B37" s="28" t="s">
        <v>56</v>
      </c>
      <c r="C37" s="29" t="s">
        <v>47</v>
      </c>
      <c r="D37" s="21">
        <f>D36*1%*1000</f>
        <v>53.73000000000001</v>
      </c>
      <c r="E37" s="21"/>
      <c r="F37" s="30"/>
    </row>
    <row r="38" spans="1:6" ht="12.75">
      <c r="A38" s="16">
        <v>27</v>
      </c>
      <c r="B38" s="28" t="s">
        <v>57</v>
      </c>
      <c r="C38" s="29" t="s">
        <v>3</v>
      </c>
      <c r="D38" s="30">
        <v>144</v>
      </c>
      <c r="E38" s="30"/>
      <c r="F38" s="30"/>
    </row>
    <row r="39" spans="1:6" ht="25.5">
      <c r="A39" s="20">
        <v>28</v>
      </c>
      <c r="B39" s="35" t="s">
        <v>46</v>
      </c>
      <c r="C39" s="29" t="s">
        <v>47</v>
      </c>
      <c r="D39" s="21">
        <f>D37*35*0.48</f>
        <v>902.6640000000002</v>
      </c>
      <c r="E39" s="21"/>
      <c r="F39" s="30"/>
    </row>
    <row r="40" spans="1:6" ht="12.75">
      <c r="A40" s="20">
        <v>29</v>
      </c>
      <c r="B40" s="36" t="s">
        <v>48</v>
      </c>
      <c r="C40" s="29" t="s">
        <v>47</v>
      </c>
      <c r="D40" s="21">
        <f>D39*0.1</f>
        <v>90.26640000000003</v>
      </c>
      <c r="E40" s="21"/>
      <c r="F40" s="30"/>
    </row>
    <row r="41" spans="1:6" ht="12.75">
      <c r="A41" s="20">
        <v>30</v>
      </c>
      <c r="B41" s="28" t="s">
        <v>49</v>
      </c>
      <c r="C41" s="29" t="s">
        <v>44</v>
      </c>
      <c r="D41" s="30">
        <f>D36</f>
        <v>5.373000000000001</v>
      </c>
      <c r="E41" s="30"/>
      <c r="F41" s="30"/>
    </row>
    <row r="42" spans="1:6" ht="25.5">
      <c r="A42" s="24">
        <v>31</v>
      </c>
      <c r="B42" s="25" t="s">
        <v>58</v>
      </c>
      <c r="C42" s="26" t="s">
        <v>20</v>
      </c>
      <c r="D42" s="27">
        <f>D43+D44</f>
        <v>565.4642</v>
      </c>
      <c r="E42" s="27"/>
      <c r="F42" s="27"/>
    </row>
    <row r="43" spans="1:6" ht="12.75">
      <c r="A43" s="20">
        <v>32</v>
      </c>
      <c r="B43" s="28" t="s">
        <v>105</v>
      </c>
      <c r="C43" s="29" t="s">
        <v>20</v>
      </c>
      <c r="D43" s="30">
        <f>1.19*4.55*82</f>
        <v>443.989</v>
      </c>
      <c r="E43" s="30"/>
      <c r="F43" s="30"/>
    </row>
    <row r="44" spans="1:6" ht="12.75">
      <c r="A44" s="20">
        <v>33</v>
      </c>
      <c r="B44" s="28" t="s">
        <v>59</v>
      </c>
      <c r="C44" s="29" t="s">
        <v>20</v>
      </c>
      <c r="D44" s="30">
        <f>1.19*4.64*22</f>
        <v>121.47519999999999</v>
      </c>
      <c r="E44" s="30"/>
      <c r="F44" s="30"/>
    </row>
    <row r="45" spans="1:6" ht="12.75">
      <c r="A45" s="20">
        <v>34</v>
      </c>
      <c r="B45" s="28" t="s">
        <v>60</v>
      </c>
      <c r="C45" s="29" t="s">
        <v>3</v>
      </c>
      <c r="D45" s="38">
        <f>D42*3</f>
        <v>1696.3926000000001</v>
      </c>
      <c r="E45" s="30"/>
      <c r="F45" s="30"/>
    </row>
    <row r="46" spans="1:6" ht="12.75">
      <c r="A46" s="20">
        <v>35</v>
      </c>
      <c r="B46" s="28" t="s">
        <v>61</v>
      </c>
      <c r="C46" s="29" t="s">
        <v>22</v>
      </c>
      <c r="D46" s="30">
        <v>800</v>
      </c>
      <c r="E46" s="30"/>
      <c r="F46" s="30"/>
    </row>
    <row r="47" spans="1:6" ht="12.75">
      <c r="A47" s="20">
        <v>36</v>
      </c>
      <c r="B47" s="28" t="s">
        <v>62</v>
      </c>
      <c r="C47" s="29" t="s">
        <v>3</v>
      </c>
      <c r="D47" s="30">
        <v>83</v>
      </c>
      <c r="E47" s="30"/>
      <c r="F47" s="30"/>
    </row>
    <row r="48" spans="1:6" ht="26.25">
      <c r="A48" s="20">
        <v>37</v>
      </c>
      <c r="B48" s="28" t="s">
        <v>63</v>
      </c>
      <c r="C48" s="29" t="s">
        <v>3</v>
      </c>
      <c r="D48" s="30">
        <v>16</v>
      </c>
      <c r="E48" s="30"/>
      <c r="F48" s="30"/>
    </row>
    <row r="49" spans="1:6" ht="26.25">
      <c r="A49" s="20">
        <v>38</v>
      </c>
      <c r="B49" s="28" t="s">
        <v>64</v>
      </c>
      <c r="C49" s="29" t="s">
        <v>3</v>
      </c>
      <c r="D49" s="30">
        <v>100</v>
      </c>
      <c r="E49" s="30"/>
      <c r="F49" s="30"/>
    </row>
    <row r="50" spans="1:6" ht="12.75">
      <c r="A50" s="20">
        <v>39</v>
      </c>
      <c r="B50" s="28" t="s">
        <v>65</v>
      </c>
      <c r="C50" s="29" t="s">
        <v>3</v>
      </c>
      <c r="D50" s="38">
        <f>(D48+D49)*1.2/0.15</f>
        <v>928</v>
      </c>
      <c r="E50" s="30"/>
      <c r="F50" s="30"/>
    </row>
    <row r="51" spans="1:6" ht="12.75">
      <c r="A51" s="20">
        <v>40</v>
      </c>
      <c r="B51" s="28" t="s">
        <v>66</v>
      </c>
      <c r="C51" s="29" t="s">
        <v>3</v>
      </c>
      <c r="D51" s="38">
        <f>(D48+D49)*1.2/3</f>
        <v>46.4</v>
      </c>
      <c r="E51" s="30"/>
      <c r="F51" s="30"/>
    </row>
    <row r="52" spans="1:6" ht="12.75">
      <c r="A52" s="59" t="s">
        <v>98</v>
      </c>
      <c r="B52" s="60"/>
      <c r="C52" s="60"/>
      <c r="D52" s="60"/>
      <c r="E52" s="61"/>
      <c r="F52" s="31"/>
    </row>
    <row r="53" spans="1:6" ht="12.75">
      <c r="A53" s="63" t="s">
        <v>67</v>
      </c>
      <c r="B53" s="64"/>
      <c r="C53" s="64"/>
      <c r="D53" s="64"/>
      <c r="E53" s="64"/>
      <c r="F53" s="65"/>
    </row>
    <row r="54" spans="1:6" ht="39">
      <c r="A54" s="24">
        <v>41</v>
      </c>
      <c r="B54" s="25" t="s">
        <v>68</v>
      </c>
      <c r="C54" s="26" t="s">
        <v>20</v>
      </c>
      <c r="D54" s="27">
        <f>12*48</f>
        <v>576</v>
      </c>
      <c r="E54" s="27"/>
      <c r="F54" s="27"/>
    </row>
    <row r="55" spans="1:6" ht="12.75">
      <c r="A55" s="24">
        <v>42</v>
      </c>
      <c r="B55" s="25" t="s">
        <v>69</v>
      </c>
      <c r="C55" s="26" t="s">
        <v>20</v>
      </c>
      <c r="D55" s="27">
        <f>(12+48+12+48)*0.6</f>
        <v>72</v>
      </c>
      <c r="E55" s="27"/>
      <c r="F55" s="27"/>
    </row>
    <row r="56" spans="1:6" ht="12.75">
      <c r="A56" s="20">
        <v>43</v>
      </c>
      <c r="B56" s="28" t="s">
        <v>70</v>
      </c>
      <c r="C56" s="29" t="s">
        <v>20</v>
      </c>
      <c r="D56" s="30">
        <f>D55*1.1</f>
        <v>79.2</v>
      </c>
      <c r="E56" s="30"/>
      <c r="F56" s="30"/>
    </row>
    <row r="57" spans="1:6" ht="12.75">
      <c r="A57" s="20">
        <v>44</v>
      </c>
      <c r="B57" s="28" t="s">
        <v>71</v>
      </c>
      <c r="C57" s="29" t="s">
        <v>3</v>
      </c>
      <c r="D57" s="38">
        <f>120/0.3</f>
        <v>400</v>
      </c>
      <c r="E57" s="30"/>
      <c r="F57" s="30"/>
    </row>
    <row r="58" spans="1:6" ht="12.75">
      <c r="A58" s="20">
        <v>45</v>
      </c>
      <c r="B58" s="28" t="s">
        <v>72</v>
      </c>
      <c r="C58" s="29" t="s">
        <v>3</v>
      </c>
      <c r="D58" s="38">
        <f>D57</f>
        <v>400</v>
      </c>
      <c r="E58" s="30"/>
      <c r="F58" s="30"/>
    </row>
    <row r="59" spans="1:6" ht="12.75">
      <c r="A59" s="24">
        <v>46</v>
      </c>
      <c r="B59" s="25" t="s">
        <v>140</v>
      </c>
      <c r="C59" s="26" t="s">
        <v>20</v>
      </c>
      <c r="D59" s="27">
        <f>12*48</f>
        <v>576</v>
      </c>
      <c r="E59" s="27"/>
      <c r="F59" s="27"/>
    </row>
    <row r="60" spans="1:6" ht="12.75">
      <c r="A60" s="20">
        <v>47</v>
      </c>
      <c r="B60" s="28" t="s">
        <v>141</v>
      </c>
      <c r="C60" s="29" t="s">
        <v>20</v>
      </c>
      <c r="D60" s="30">
        <f>D59*1.15</f>
        <v>662.4</v>
      </c>
      <c r="E60" s="30"/>
      <c r="F60" s="30"/>
    </row>
    <row r="61" spans="1:6" ht="12.75">
      <c r="A61" s="20">
        <v>48</v>
      </c>
      <c r="B61" s="28" t="s">
        <v>75</v>
      </c>
      <c r="C61" s="29" t="s">
        <v>3</v>
      </c>
      <c r="D61" s="38">
        <f>D59*1</f>
        <v>576</v>
      </c>
      <c r="E61" s="30"/>
      <c r="F61" s="30"/>
    </row>
    <row r="62" spans="1:6" ht="12.75">
      <c r="A62" s="20">
        <v>49</v>
      </c>
      <c r="B62" s="28" t="s">
        <v>71</v>
      </c>
      <c r="C62" s="29" t="s">
        <v>3</v>
      </c>
      <c r="D62" s="38">
        <f>D61</f>
        <v>576</v>
      </c>
      <c r="E62" s="30"/>
      <c r="F62" s="30"/>
    </row>
    <row r="63" spans="1:6" ht="12.75">
      <c r="A63" s="20">
        <v>50</v>
      </c>
      <c r="B63" s="28" t="s">
        <v>77</v>
      </c>
      <c r="C63" s="29" t="s">
        <v>3</v>
      </c>
      <c r="D63" s="38">
        <v>6</v>
      </c>
      <c r="E63" s="30"/>
      <c r="F63" s="30"/>
    </row>
    <row r="64" spans="1:6" ht="12.75">
      <c r="A64" s="24">
        <v>51</v>
      </c>
      <c r="B64" s="25" t="s">
        <v>80</v>
      </c>
      <c r="C64" s="26" t="s">
        <v>22</v>
      </c>
      <c r="D64" s="27">
        <f>12+48+12+48</f>
        <v>120</v>
      </c>
      <c r="E64" s="27"/>
      <c r="F64" s="27"/>
    </row>
    <row r="65" spans="1:6" ht="12.75">
      <c r="A65" s="20">
        <v>52</v>
      </c>
      <c r="B65" s="28" t="s">
        <v>81</v>
      </c>
      <c r="C65" s="29" t="s">
        <v>3</v>
      </c>
      <c r="D65" s="38">
        <f>96/0.95</f>
        <v>101.05263157894737</v>
      </c>
      <c r="E65" s="30"/>
      <c r="F65" s="30"/>
    </row>
    <row r="66" spans="1:6" ht="12.75">
      <c r="A66" s="20">
        <v>53</v>
      </c>
      <c r="B66" s="28" t="s">
        <v>82</v>
      </c>
      <c r="C66" s="29" t="s">
        <v>3</v>
      </c>
      <c r="D66" s="38">
        <f>24/0.95</f>
        <v>25.263157894736842</v>
      </c>
      <c r="E66" s="30"/>
      <c r="F66" s="30"/>
    </row>
    <row r="67" spans="1:6" ht="26.25">
      <c r="A67" s="20">
        <v>54</v>
      </c>
      <c r="B67" s="28" t="s">
        <v>83</v>
      </c>
      <c r="C67" s="29" t="s">
        <v>3</v>
      </c>
      <c r="D67" s="38">
        <f>D64/0.15</f>
        <v>800</v>
      </c>
      <c r="E67" s="30"/>
      <c r="F67" s="30"/>
    </row>
    <row r="68" spans="1:6" ht="12.75">
      <c r="A68" s="24">
        <v>55</v>
      </c>
      <c r="B68" s="25" t="s">
        <v>84</v>
      </c>
      <c r="C68" s="26" t="s">
        <v>20</v>
      </c>
      <c r="D68" s="27">
        <f>D59</f>
        <v>576</v>
      </c>
      <c r="E68" s="27"/>
      <c r="F68" s="27"/>
    </row>
    <row r="69" spans="1:6" ht="26.25">
      <c r="A69" s="20">
        <v>56</v>
      </c>
      <c r="B69" s="28" t="s">
        <v>85</v>
      </c>
      <c r="C69" s="29" t="s">
        <v>20</v>
      </c>
      <c r="D69" s="30">
        <f>D68*1.1</f>
        <v>633.6</v>
      </c>
      <c r="E69" s="30"/>
      <c r="F69" s="30"/>
    </row>
    <row r="70" spans="1:6" ht="26.25">
      <c r="A70" s="20">
        <v>57</v>
      </c>
      <c r="B70" s="28" t="s">
        <v>86</v>
      </c>
      <c r="C70" s="29" t="s">
        <v>20</v>
      </c>
      <c r="D70" s="30">
        <f>D69*0.2</f>
        <v>126.72000000000001</v>
      </c>
      <c r="E70" s="30"/>
      <c r="F70" s="30"/>
    </row>
    <row r="71" spans="1:6" ht="26.25">
      <c r="A71" s="20">
        <v>58</v>
      </c>
      <c r="B71" s="28" t="s">
        <v>87</v>
      </c>
      <c r="C71" s="29" t="s">
        <v>20</v>
      </c>
      <c r="D71" s="30">
        <v>10</v>
      </c>
      <c r="E71" s="30"/>
      <c r="F71" s="30"/>
    </row>
    <row r="72" spans="1:6" ht="12.75">
      <c r="A72" s="20">
        <v>59</v>
      </c>
      <c r="B72" s="28" t="s">
        <v>75</v>
      </c>
      <c r="C72" s="29" t="s">
        <v>3</v>
      </c>
      <c r="D72" s="38">
        <f>D68*9.3</f>
        <v>5356.8</v>
      </c>
      <c r="E72" s="30"/>
      <c r="F72" s="30"/>
    </row>
    <row r="73" spans="1:6" ht="12.75">
      <c r="A73" s="20">
        <v>60</v>
      </c>
      <c r="B73" s="28" t="s">
        <v>71</v>
      </c>
      <c r="C73" s="29" t="s">
        <v>3</v>
      </c>
      <c r="D73" s="38">
        <f>D72</f>
        <v>5356.8</v>
      </c>
      <c r="E73" s="30"/>
      <c r="F73" s="30"/>
    </row>
    <row r="74" spans="1:6" ht="12.75">
      <c r="A74" s="20">
        <v>61</v>
      </c>
      <c r="B74" s="28" t="s">
        <v>49</v>
      </c>
      <c r="C74" s="29" t="s">
        <v>20</v>
      </c>
      <c r="D74" s="30">
        <f>D68</f>
        <v>576</v>
      </c>
      <c r="E74" s="30"/>
      <c r="F74" s="30"/>
    </row>
    <row r="75" spans="1:6" ht="12.75">
      <c r="A75" s="59" t="s">
        <v>99</v>
      </c>
      <c r="B75" s="60"/>
      <c r="C75" s="60"/>
      <c r="D75" s="60"/>
      <c r="E75" s="61"/>
      <c r="F75" s="31"/>
    </row>
    <row r="76" spans="1:6" ht="12.75">
      <c r="A76" s="63" t="s">
        <v>88</v>
      </c>
      <c r="B76" s="64"/>
      <c r="C76" s="64"/>
      <c r="D76" s="64"/>
      <c r="E76" s="64"/>
      <c r="F76" s="65"/>
    </row>
    <row r="77" spans="1:6" ht="39">
      <c r="A77" s="24">
        <v>62</v>
      </c>
      <c r="B77" s="25" t="s">
        <v>89</v>
      </c>
      <c r="C77" s="26" t="s">
        <v>20</v>
      </c>
      <c r="D77" s="27">
        <f>0.36*35</f>
        <v>12.6</v>
      </c>
      <c r="E77" s="27"/>
      <c r="F77" s="27"/>
    </row>
    <row r="78" spans="1:6" ht="39">
      <c r="A78" s="20">
        <v>63</v>
      </c>
      <c r="B78" s="28" t="s">
        <v>43</v>
      </c>
      <c r="C78" s="32" t="s">
        <v>44</v>
      </c>
      <c r="D78" s="33">
        <f>D77*0.02</f>
        <v>0.252</v>
      </c>
      <c r="E78" s="33"/>
      <c r="F78" s="33"/>
    </row>
    <row r="79" spans="1:6" ht="26.25">
      <c r="A79" s="24">
        <v>64</v>
      </c>
      <c r="B79" s="25" t="s">
        <v>45</v>
      </c>
      <c r="C79" s="26" t="s">
        <v>20</v>
      </c>
      <c r="D79" s="27">
        <f>0.36*35</f>
        <v>12.6</v>
      </c>
      <c r="E79" s="27"/>
      <c r="F79" s="27"/>
    </row>
    <row r="80" spans="1:6" ht="26.25">
      <c r="A80" s="34">
        <v>65</v>
      </c>
      <c r="B80" s="35" t="s">
        <v>46</v>
      </c>
      <c r="C80" s="32" t="s">
        <v>47</v>
      </c>
      <c r="D80" s="33">
        <f>D79*0.48</f>
        <v>6.048</v>
      </c>
      <c r="E80" s="21"/>
      <c r="F80" s="33"/>
    </row>
    <row r="81" spans="1:6" ht="12.75">
      <c r="A81" s="34">
        <v>66</v>
      </c>
      <c r="B81" s="36" t="s">
        <v>48</v>
      </c>
      <c r="C81" s="32" t="s">
        <v>47</v>
      </c>
      <c r="D81" s="33">
        <f>D80*0.1</f>
        <v>0.6048</v>
      </c>
      <c r="E81" s="21"/>
      <c r="F81" s="33"/>
    </row>
    <row r="82" spans="1:6" ht="12.75">
      <c r="A82" s="24">
        <v>67</v>
      </c>
      <c r="B82" s="25" t="s">
        <v>90</v>
      </c>
      <c r="C82" s="26" t="s">
        <v>44</v>
      </c>
      <c r="D82" s="27">
        <v>0.36</v>
      </c>
      <c r="E82" s="27"/>
      <c r="F82" s="27"/>
    </row>
    <row r="83" spans="1:6" ht="12.75">
      <c r="A83" s="16">
        <v>68</v>
      </c>
      <c r="B83" s="28" t="s">
        <v>91</v>
      </c>
      <c r="C83" s="29" t="s">
        <v>44</v>
      </c>
      <c r="D83" s="39">
        <f>5.6*2.5/1000</f>
        <v>0.014</v>
      </c>
      <c r="E83" s="30"/>
      <c r="F83" s="30"/>
    </row>
    <row r="84" spans="1:6" ht="12.75">
      <c r="A84" s="20">
        <v>69</v>
      </c>
      <c r="B84" s="28" t="s">
        <v>56</v>
      </c>
      <c r="C84" s="29" t="s">
        <v>47</v>
      </c>
      <c r="D84" s="21">
        <f>D82*1%*1000</f>
        <v>3.6</v>
      </c>
      <c r="E84" s="21"/>
      <c r="F84" s="30"/>
    </row>
    <row r="85" spans="1:6" ht="26.25">
      <c r="A85" s="20">
        <v>70</v>
      </c>
      <c r="B85" s="35" t="s">
        <v>46</v>
      </c>
      <c r="C85" s="29" t="s">
        <v>47</v>
      </c>
      <c r="D85" s="21">
        <v>1</v>
      </c>
      <c r="E85" s="21"/>
      <c r="F85" s="30"/>
    </row>
    <row r="86" spans="1:6" ht="12.75">
      <c r="A86" s="20">
        <v>71</v>
      </c>
      <c r="B86" s="36" t="s">
        <v>48</v>
      </c>
      <c r="C86" s="29" t="s">
        <v>47</v>
      </c>
      <c r="D86" s="21">
        <f>D85*0.1</f>
        <v>0.1</v>
      </c>
      <c r="E86" s="21"/>
      <c r="F86" s="30"/>
    </row>
    <row r="87" spans="1:6" ht="12.75">
      <c r="A87" s="20">
        <v>72</v>
      </c>
      <c r="B87" s="28" t="s">
        <v>49</v>
      </c>
      <c r="C87" s="29" t="s">
        <v>44</v>
      </c>
      <c r="D87" s="30">
        <f>D82</f>
        <v>0.36</v>
      </c>
      <c r="E87" s="30"/>
      <c r="F87" s="30"/>
    </row>
    <row r="88" spans="1:6" ht="12.75">
      <c r="A88" s="59" t="s">
        <v>100</v>
      </c>
      <c r="B88" s="60"/>
      <c r="C88" s="60"/>
      <c r="D88" s="60"/>
      <c r="E88" s="61"/>
      <c r="F88" s="31"/>
    </row>
    <row r="89" spans="1:6" ht="12.75">
      <c r="A89" s="56" t="s">
        <v>92</v>
      </c>
      <c r="B89" s="57"/>
      <c r="C89" s="57"/>
      <c r="D89" s="57"/>
      <c r="E89" s="58"/>
      <c r="F89" s="30"/>
    </row>
    <row r="90" spans="1:6" ht="12.75">
      <c r="A90" s="56" t="s">
        <v>93</v>
      </c>
      <c r="B90" s="57"/>
      <c r="C90" s="57"/>
      <c r="D90" s="57"/>
      <c r="E90" s="58"/>
      <c r="F90" s="30"/>
    </row>
    <row r="91" spans="1:6" ht="12.75">
      <c r="A91" s="59" t="s">
        <v>94</v>
      </c>
      <c r="B91" s="60"/>
      <c r="C91" s="60"/>
      <c r="D91" s="60"/>
      <c r="E91" s="61"/>
      <c r="F91" s="31"/>
    </row>
    <row r="92" spans="2:6" ht="12.75">
      <c r="B92" s="40"/>
      <c r="C92" s="41"/>
      <c r="D92" s="42"/>
      <c r="E92" s="11"/>
      <c r="F92" s="7"/>
    </row>
    <row r="93" spans="2:6" ht="12.75">
      <c r="B93" s="5"/>
      <c r="C93" s="6"/>
      <c r="D93" s="4"/>
      <c r="F93" s="7"/>
    </row>
    <row r="94" spans="1:6" ht="12.75">
      <c r="A94" s="73" t="s">
        <v>108</v>
      </c>
      <c r="B94" s="73"/>
      <c r="C94" s="73"/>
      <c r="D94" s="73"/>
      <c r="F94" s="17"/>
    </row>
    <row r="95" spans="1:6" ht="12.75">
      <c r="A95" s="18"/>
      <c r="B95" s="18"/>
      <c r="C95" s="43"/>
      <c r="D95" s="43"/>
      <c r="E95" s="1"/>
      <c r="F95" s="1"/>
    </row>
    <row r="96" spans="2:6" ht="12.75">
      <c r="B96" s="1"/>
      <c r="D96" s="1"/>
      <c r="E96" s="1"/>
      <c r="F96" s="1"/>
    </row>
  </sheetData>
  <sheetProtection/>
  <mergeCells count="17">
    <mergeCell ref="A20:F20"/>
    <mergeCell ref="A27:E27"/>
    <mergeCell ref="A28:F28"/>
    <mergeCell ref="A52:E52"/>
    <mergeCell ref="A4:F4"/>
    <mergeCell ref="A5:F5"/>
    <mergeCell ref="A7:F7"/>
    <mergeCell ref="E18:F18"/>
    <mergeCell ref="A19:E19"/>
    <mergeCell ref="A89:E89"/>
    <mergeCell ref="A90:E90"/>
    <mergeCell ref="A91:E91"/>
    <mergeCell ref="A94:D94"/>
    <mergeCell ref="A53:F53"/>
    <mergeCell ref="A75:E75"/>
    <mergeCell ref="A76:F76"/>
    <mergeCell ref="A88:E88"/>
  </mergeCells>
  <printOptions/>
  <pageMargins left="0.7" right="0.7" top="0.75" bottom="0.75" header="0.3" footer="0.3"/>
  <pageSetup fitToHeight="0" fitToWidth="1" horizontalDpi="600" verticalDpi="600" orientation="portrait" paperSize="9" scale="7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PageLayoutView="0" workbookViewId="0" topLeftCell="A1">
      <selection activeCell="F1" sqref="A1:F16384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16</v>
      </c>
      <c r="C2" s="8"/>
    </row>
    <row r="3" ht="12.75"/>
    <row r="4" spans="1:6" ht="12.75" customHeight="1">
      <c r="A4" s="66" t="s">
        <v>146</v>
      </c>
      <c r="B4" s="66"/>
      <c r="C4" s="66"/>
      <c r="D4" s="66"/>
      <c r="E4" s="66"/>
      <c r="F4" s="66"/>
    </row>
    <row r="5" spans="1:6" ht="35.25" customHeight="1">
      <c r="A5" s="67" t="s">
        <v>147</v>
      </c>
      <c r="B5" s="67"/>
      <c r="C5" s="67"/>
      <c r="D5" s="67"/>
      <c r="E5" s="67"/>
      <c r="F5" s="67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>
        <v>1</v>
      </c>
      <c r="B8" s="25" t="s">
        <v>19</v>
      </c>
      <c r="C8" s="26" t="s">
        <v>20</v>
      </c>
      <c r="D8" s="27">
        <f>(13+49+13+49)*4.5</f>
        <v>558</v>
      </c>
      <c r="E8" s="27"/>
      <c r="F8" s="27"/>
    </row>
    <row r="9" spans="1:6" ht="51">
      <c r="A9" s="24">
        <v>2</v>
      </c>
      <c r="B9" s="25" t="s">
        <v>21</v>
      </c>
      <c r="C9" s="26" t="s">
        <v>22</v>
      </c>
      <c r="D9" s="27">
        <f>12+48+12+48</f>
        <v>120</v>
      </c>
      <c r="E9" s="27"/>
      <c r="F9" s="27"/>
    </row>
    <row r="10" spans="1:6" ht="38.25">
      <c r="A10" s="24">
        <v>3</v>
      </c>
      <c r="B10" s="25" t="s">
        <v>23</v>
      </c>
      <c r="C10" s="26" t="s">
        <v>22</v>
      </c>
      <c r="D10" s="27">
        <f>12+48+12+48</f>
        <v>120</v>
      </c>
      <c r="E10" s="27"/>
      <c r="F10" s="27"/>
    </row>
    <row r="11" spans="1:6" ht="38.25">
      <c r="A11" s="24">
        <v>4</v>
      </c>
      <c r="B11" s="25" t="s">
        <v>24</v>
      </c>
      <c r="C11" s="26" t="s">
        <v>22</v>
      </c>
      <c r="D11" s="27">
        <f>12.6+48+12.6+48</f>
        <v>121.2</v>
      </c>
      <c r="E11" s="27"/>
      <c r="F11" s="27"/>
    </row>
    <row r="12" spans="1:6" ht="38.25">
      <c r="A12" s="24">
        <v>5</v>
      </c>
      <c r="B12" s="25" t="s">
        <v>104</v>
      </c>
      <c r="C12" s="26" t="s">
        <v>20</v>
      </c>
      <c r="D12" s="27">
        <f>48*3.4*2</f>
        <v>326.4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3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40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39</v>
      </c>
      <c r="B19" s="60"/>
      <c r="C19" s="60"/>
      <c r="D19" s="60"/>
      <c r="E19" s="61"/>
      <c r="F19" s="31"/>
    </row>
    <row r="20" spans="1:6" ht="12.75">
      <c r="A20" s="63" t="s">
        <v>102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11.3*35+32*26.157+16*6</f>
        <v>1328.524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26.57048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11.3*35</f>
        <v>395.5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189.84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18.984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1328.524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</f>
        <v>2.95014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f>418*6.73/1000</f>
        <v>2.81314</v>
      </c>
      <c r="E30" s="21"/>
      <c r="F30" s="30"/>
    </row>
    <row r="31" spans="1:6" ht="12.75">
      <c r="A31" s="20">
        <v>20</v>
      </c>
      <c r="B31" s="36" t="s">
        <v>54</v>
      </c>
      <c r="C31" s="29" t="s">
        <v>44</v>
      </c>
      <c r="D31" s="37">
        <v>0.137</v>
      </c>
      <c r="E31" s="21"/>
      <c r="F31" s="30"/>
    </row>
    <row r="32" spans="1:6" ht="25.5">
      <c r="A32" s="20">
        <v>21</v>
      </c>
      <c r="B32" s="35" t="s">
        <v>46</v>
      </c>
      <c r="C32" s="29" t="s">
        <v>47</v>
      </c>
      <c r="D32" s="21">
        <f>D29*35*0.48</f>
        <v>49.562352000000004</v>
      </c>
      <c r="E32" s="21"/>
      <c r="F32" s="30"/>
    </row>
    <row r="33" spans="1:6" ht="12.75">
      <c r="A33" s="20">
        <v>22</v>
      </c>
      <c r="B33" s="36" t="s">
        <v>48</v>
      </c>
      <c r="C33" s="29" t="s">
        <v>47</v>
      </c>
      <c r="D33" s="21">
        <f>D32*0.1</f>
        <v>4.956235200000001</v>
      </c>
      <c r="E33" s="21"/>
      <c r="F33" s="30"/>
    </row>
    <row r="34" spans="1:6" ht="12.75">
      <c r="A34" s="24">
        <v>23</v>
      </c>
      <c r="B34" s="25" t="s">
        <v>55</v>
      </c>
      <c r="C34" s="26" t="s">
        <v>44</v>
      </c>
      <c r="D34" s="27">
        <f>D29</f>
        <v>2.95014</v>
      </c>
      <c r="E34" s="27"/>
      <c r="F34" s="27"/>
    </row>
    <row r="35" spans="1:6" ht="12.75">
      <c r="A35" s="20">
        <v>24</v>
      </c>
      <c r="B35" s="28" t="s">
        <v>56</v>
      </c>
      <c r="C35" s="29" t="s">
        <v>47</v>
      </c>
      <c r="D35" s="21">
        <f>D34*1%*1000</f>
        <v>29.501400000000004</v>
      </c>
      <c r="E35" s="21"/>
      <c r="F35" s="30"/>
    </row>
    <row r="36" spans="1:6" ht="25.5">
      <c r="A36" s="20">
        <v>25</v>
      </c>
      <c r="B36" s="35" t="s">
        <v>46</v>
      </c>
      <c r="C36" s="29" t="s">
        <v>47</v>
      </c>
      <c r="D36" s="21">
        <f>D35*35*0.48</f>
        <v>495.6235200000001</v>
      </c>
      <c r="E36" s="21"/>
      <c r="F36" s="30"/>
    </row>
    <row r="37" spans="1:6" ht="12.75">
      <c r="A37" s="20">
        <v>26</v>
      </c>
      <c r="B37" s="36" t="s">
        <v>48</v>
      </c>
      <c r="C37" s="29" t="s">
        <v>47</v>
      </c>
      <c r="D37" s="21">
        <f>D36*0.1</f>
        <v>49.56235200000001</v>
      </c>
      <c r="E37" s="21"/>
      <c r="F37" s="30"/>
    </row>
    <row r="38" spans="1:6" ht="12.75">
      <c r="A38" s="20">
        <v>27</v>
      </c>
      <c r="B38" s="28" t="s">
        <v>49</v>
      </c>
      <c r="C38" s="29" t="s">
        <v>44</v>
      </c>
      <c r="D38" s="30">
        <f>D34</f>
        <v>2.95014</v>
      </c>
      <c r="E38" s="30"/>
      <c r="F38" s="30"/>
    </row>
    <row r="39" spans="1:6" ht="25.5">
      <c r="A39" s="24">
        <v>28</v>
      </c>
      <c r="B39" s="25" t="s">
        <v>58</v>
      </c>
      <c r="C39" s="26" t="s">
        <v>20</v>
      </c>
      <c r="D39" s="27">
        <f>D40+D41+D42</f>
        <v>221.5304</v>
      </c>
      <c r="E39" s="27"/>
      <c r="F39" s="27"/>
    </row>
    <row r="40" spans="1:6" ht="12.75">
      <c r="A40" s="20">
        <v>29</v>
      </c>
      <c r="B40" s="28" t="s">
        <v>148</v>
      </c>
      <c r="C40" s="29" t="s">
        <v>20</v>
      </c>
      <c r="D40" s="30">
        <f>1.19*4.64*22</f>
        <v>121.47519999999999</v>
      </c>
      <c r="E40" s="30"/>
      <c r="F40" s="30"/>
    </row>
    <row r="41" spans="1:6" ht="12.75">
      <c r="A41" s="20">
        <v>30</v>
      </c>
      <c r="B41" s="28" t="s">
        <v>149</v>
      </c>
      <c r="C41" s="29" t="s">
        <v>20</v>
      </c>
      <c r="D41" s="30">
        <f>1.19*5.98*12</f>
        <v>85.3944</v>
      </c>
      <c r="E41" s="30"/>
      <c r="F41" s="30"/>
    </row>
    <row r="42" spans="1:6" ht="12.75">
      <c r="A42" s="20">
        <v>31</v>
      </c>
      <c r="B42" s="28" t="s">
        <v>150</v>
      </c>
      <c r="C42" s="29" t="s">
        <v>20</v>
      </c>
      <c r="D42" s="30">
        <f>1.19*6.16*2</f>
        <v>14.6608</v>
      </c>
      <c r="E42" s="30"/>
      <c r="F42" s="30"/>
    </row>
    <row r="43" spans="1:6" ht="12.75">
      <c r="A43" s="20">
        <v>32</v>
      </c>
      <c r="B43" s="28" t="s">
        <v>60</v>
      </c>
      <c r="C43" s="29" t="s">
        <v>3</v>
      </c>
      <c r="D43" s="38">
        <f>D39*3</f>
        <v>664.5912</v>
      </c>
      <c r="E43" s="30"/>
      <c r="F43" s="30"/>
    </row>
    <row r="44" spans="1:6" ht="12.75">
      <c r="A44" s="20">
        <v>33</v>
      </c>
      <c r="B44" s="28" t="s">
        <v>61</v>
      </c>
      <c r="C44" s="29" t="s">
        <v>22</v>
      </c>
      <c r="D44" s="30">
        <v>420</v>
      </c>
      <c r="E44" s="30"/>
      <c r="F44" s="30"/>
    </row>
    <row r="45" spans="1:6" ht="12.75">
      <c r="A45" s="20">
        <v>34</v>
      </c>
      <c r="B45" s="28" t="s">
        <v>62</v>
      </c>
      <c r="C45" s="29" t="s">
        <v>3</v>
      </c>
      <c r="D45" s="30">
        <v>17</v>
      </c>
      <c r="E45" s="30"/>
      <c r="F45" s="30"/>
    </row>
    <row r="46" spans="1:6" ht="26.25">
      <c r="A46" s="20">
        <v>35</v>
      </c>
      <c r="B46" s="28" t="s">
        <v>63</v>
      </c>
      <c r="C46" s="29" t="s">
        <v>3</v>
      </c>
      <c r="D46" s="30">
        <v>16</v>
      </c>
      <c r="E46" s="30"/>
      <c r="F46" s="30"/>
    </row>
    <row r="47" spans="1:6" ht="26.25">
      <c r="A47" s="20">
        <v>36</v>
      </c>
      <c r="B47" s="28" t="s">
        <v>64</v>
      </c>
      <c r="C47" s="29" t="s">
        <v>3</v>
      </c>
      <c r="D47" s="30">
        <f>(12+48+48+12+48+48)/1.2</f>
        <v>180</v>
      </c>
      <c r="E47" s="30"/>
      <c r="F47" s="30"/>
    </row>
    <row r="48" spans="1:6" ht="12.75">
      <c r="A48" s="20">
        <v>37</v>
      </c>
      <c r="B48" s="28" t="s">
        <v>65</v>
      </c>
      <c r="C48" s="29" t="s">
        <v>3</v>
      </c>
      <c r="D48" s="38">
        <f>(D46+D47)*1.2/0.15</f>
        <v>1568</v>
      </c>
      <c r="E48" s="30"/>
      <c r="F48" s="30"/>
    </row>
    <row r="49" spans="1:6" ht="12.75">
      <c r="A49" s="20">
        <v>38</v>
      </c>
      <c r="B49" s="28" t="s">
        <v>66</v>
      </c>
      <c r="C49" s="29" t="s">
        <v>3</v>
      </c>
      <c r="D49" s="38">
        <f>(D46+D47)*1.2/6</f>
        <v>39.199999999999996</v>
      </c>
      <c r="E49" s="30"/>
      <c r="F49" s="30"/>
    </row>
    <row r="50" spans="1:6" ht="12.75">
      <c r="A50" s="59" t="s">
        <v>98</v>
      </c>
      <c r="B50" s="60"/>
      <c r="C50" s="60"/>
      <c r="D50" s="60"/>
      <c r="E50" s="61"/>
      <c r="F50" s="31"/>
    </row>
    <row r="51" spans="1:6" ht="12.75">
      <c r="A51" s="63" t="s">
        <v>67</v>
      </c>
      <c r="B51" s="64"/>
      <c r="C51" s="64"/>
      <c r="D51" s="64"/>
      <c r="E51" s="64"/>
      <c r="F51" s="65"/>
    </row>
    <row r="52" spans="1:6" ht="39">
      <c r="A52" s="24">
        <v>39</v>
      </c>
      <c r="B52" s="25" t="s">
        <v>68</v>
      </c>
      <c r="C52" s="26" t="s">
        <v>20</v>
      </c>
      <c r="D52" s="27">
        <f>12*48</f>
        <v>576</v>
      </c>
      <c r="E52" s="27"/>
      <c r="F52" s="27"/>
    </row>
    <row r="53" spans="1:6" ht="12.75">
      <c r="A53" s="24">
        <v>40</v>
      </c>
      <c r="B53" s="25" t="s">
        <v>69</v>
      </c>
      <c r="C53" s="26" t="s">
        <v>20</v>
      </c>
      <c r="D53" s="27">
        <f>(12+48+12+48)*0.6</f>
        <v>72</v>
      </c>
      <c r="E53" s="27"/>
      <c r="F53" s="27"/>
    </row>
    <row r="54" spans="1:6" ht="12.75">
      <c r="A54" s="20">
        <v>41</v>
      </c>
      <c r="B54" s="28" t="s">
        <v>70</v>
      </c>
      <c r="C54" s="29" t="s">
        <v>20</v>
      </c>
      <c r="D54" s="30">
        <f>D53*1.1</f>
        <v>79.2</v>
      </c>
      <c r="E54" s="30"/>
      <c r="F54" s="30"/>
    </row>
    <row r="55" spans="1:6" ht="12.75">
      <c r="A55" s="20">
        <v>42</v>
      </c>
      <c r="B55" s="28" t="s">
        <v>71</v>
      </c>
      <c r="C55" s="29" t="s">
        <v>3</v>
      </c>
      <c r="D55" s="38">
        <f>120/0.3</f>
        <v>400</v>
      </c>
      <c r="E55" s="30"/>
      <c r="F55" s="30"/>
    </row>
    <row r="56" spans="1:6" ht="12.75">
      <c r="A56" s="20">
        <v>43</v>
      </c>
      <c r="B56" s="28" t="s">
        <v>72</v>
      </c>
      <c r="C56" s="29" t="s">
        <v>3</v>
      </c>
      <c r="D56" s="38">
        <f>D55</f>
        <v>400</v>
      </c>
      <c r="E56" s="30"/>
      <c r="F56" s="30"/>
    </row>
    <row r="57" spans="1:6" ht="12.75">
      <c r="A57" s="24">
        <v>44</v>
      </c>
      <c r="B57" s="25" t="s">
        <v>140</v>
      </c>
      <c r="C57" s="26" t="s">
        <v>20</v>
      </c>
      <c r="D57" s="27">
        <f>12*48</f>
        <v>576</v>
      </c>
      <c r="E57" s="27"/>
      <c r="F57" s="27"/>
    </row>
    <row r="58" spans="1:6" ht="12.75">
      <c r="A58" s="20">
        <v>45</v>
      </c>
      <c r="B58" s="28" t="s">
        <v>152</v>
      </c>
      <c r="C58" s="29" t="s">
        <v>20</v>
      </c>
      <c r="D58" s="30">
        <f>D57*1.15</f>
        <v>662.4</v>
      </c>
      <c r="E58" s="30"/>
      <c r="F58" s="30"/>
    </row>
    <row r="59" spans="1:6" ht="12.75">
      <c r="A59" s="20">
        <v>46</v>
      </c>
      <c r="B59" s="28" t="s">
        <v>75</v>
      </c>
      <c r="C59" s="29" t="s">
        <v>3</v>
      </c>
      <c r="D59" s="38">
        <f>D57*1</f>
        <v>576</v>
      </c>
      <c r="E59" s="30"/>
      <c r="F59" s="30"/>
    </row>
    <row r="60" spans="1:6" ht="12.75">
      <c r="A60" s="20">
        <v>47</v>
      </c>
      <c r="B60" s="28" t="s">
        <v>71</v>
      </c>
      <c r="C60" s="29" t="s">
        <v>3</v>
      </c>
      <c r="D60" s="38">
        <f>D59</f>
        <v>576</v>
      </c>
      <c r="E60" s="30"/>
      <c r="F60" s="30"/>
    </row>
    <row r="61" spans="1:6" ht="12.75">
      <c r="A61" s="24">
        <v>48</v>
      </c>
      <c r="B61" s="25" t="s">
        <v>80</v>
      </c>
      <c r="C61" s="26" t="s">
        <v>22</v>
      </c>
      <c r="D61" s="27">
        <f>12+48+12+48</f>
        <v>120</v>
      </c>
      <c r="E61" s="27"/>
      <c r="F61" s="27"/>
    </row>
    <row r="62" spans="1:6" ht="12.75">
      <c r="A62" s="20">
        <v>49</v>
      </c>
      <c r="B62" s="28" t="s">
        <v>81</v>
      </c>
      <c r="C62" s="29" t="s">
        <v>3</v>
      </c>
      <c r="D62" s="38">
        <f>96/0.95</f>
        <v>101.05263157894737</v>
      </c>
      <c r="E62" s="30"/>
      <c r="F62" s="30"/>
    </row>
    <row r="63" spans="1:6" ht="12.75">
      <c r="A63" s="20">
        <v>50</v>
      </c>
      <c r="B63" s="28" t="s">
        <v>82</v>
      </c>
      <c r="C63" s="29" t="s">
        <v>3</v>
      </c>
      <c r="D63" s="38">
        <f>24/0.95</f>
        <v>25.263157894736842</v>
      </c>
      <c r="E63" s="30"/>
      <c r="F63" s="30"/>
    </row>
    <row r="64" spans="1:6" ht="14.25" customHeight="1">
      <c r="A64" s="20">
        <v>51</v>
      </c>
      <c r="B64" s="28" t="s">
        <v>83</v>
      </c>
      <c r="C64" s="29" t="s">
        <v>3</v>
      </c>
      <c r="D64" s="38">
        <f>D61/0.15</f>
        <v>800</v>
      </c>
      <c r="E64" s="30"/>
      <c r="F64" s="30"/>
    </row>
    <row r="65" spans="1:6" ht="12.75">
      <c r="A65" s="24">
        <v>52</v>
      </c>
      <c r="B65" s="25" t="s">
        <v>84</v>
      </c>
      <c r="C65" s="26" t="s">
        <v>20</v>
      </c>
      <c r="D65" s="27">
        <f>D57</f>
        <v>576</v>
      </c>
      <c r="E65" s="27"/>
      <c r="F65" s="27"/>
    </row>
    <row r="66" spans="1:6" ht="26.25">
      <c r="A66" s="20">
        <v>53</v>
      </c>
      <c r="B66" s="28" t="s">
        <v>85</v>
      </c>
      <c r="C66" s="29" t="s">
        <v>20</v>
      </c>
      <c r="D66" s="30">
        <f>D65*1.1</f>
        <v>633.6</v>
      </c>
      <c r="E66" s="30"/>
      <c r="F66" s="30"/>
    </row>
    <row r="67" spans="1:6" ht="26.25">
      <c r="A67" s="20">
        <v>54</v>
      </c>
      <c r="B67" s="28" t="s">
        <v>86</v>
      </c>
      <c r="C67" s="29" t="s">
        <v>20</v>
      </c>
      <c r="D67" s="30">
        <f>D66*0.2</f>
        <v>126.72000000000001</v>
      </c>
      <c r="E67" s="30"/>
      <c r="F67" s="30"/>
    </row>
    <row r="68" spans="1:6" ht="26.25">
      <c r="A68" s="20">
        <v>55</v>
      </c>
      <c r="B68" s="28" t="s">
        <v>87</v>
      </c>
      <c r="C68" s="29" t="s">
        <v>20</v>
      </c>
      <c r="D68" s="30">
        <v>10</v>
      </c>
      <c r="E68" s="30"/>
      <c r="F68" s="30"/>
    </row>
    <row r="69" spans="1:6" ht="12.75">
      <c r="A69" s="20">
        <v>56</v>
      </c>
      <c r="B69" s="28" t="s">
        <v>75</v>
      </c>
      <c r="C69" s="29" t="s">
        <v>3</v>
      </c>
      <c r="D69" s="38">
        <f>D65*9.3</f>
        <v>5356.8</v>
      </c>
      <c r="E69" s="30"/>
      <c r="F69" s="30"/>
    </row>
    <row r="70" spans="1:6" ht="12.75">
      <c r="A70" s="20">
        <v>57</v>
      </c>
      <c r="B70" s="28" t="s">
        <v>71</v>
      </c>
      <c r="C70" s="29" t="s">
        <v>3</v>
      </c>
      <c r="D70" s="38">
        <f>D69</f>
        <v>5356.8</v>
      </c>
      <c r="E70" s="30"/>
      <c r="F70" s="30"/>
    </row>
    <row r="71" spans="1:6" ht="12.75">
      <c r="A71" s="20">
        <v>58</v>
      </c>
      <c r="B71" s="28" t="s">
        <v>49</v>
      </c>
      <c r="C71" s="29" t="s">
        <v>20</v>
      </c>
      <c r="D71" s="30">
        <f>D65</f>
        <v>576</v>
      </c>
      <c r="E71" s="30"/>
      <c r="F71" s="30"/>
    </row>
    <row r="72" spans="1:6" ht="12.75">
      <c r="A72" s="59" t="s">
        <v>99</v>
      </c>
      <c r="B72" s="60"/>
      <c r="C72" s="60"/>
      <c r="D72" s="60"/>
      <c r="E72" s="61"/>
      <c r="F72" s="31"/>
    </row>
    <row r="73" spans="1:6" ht="12.75">
      <c r="A73" s="63" t="s">
        <v>88</v>
      </c>
      <c r="B73" s="64"/>
      <c r="C73" s="64"/>
      <c r="D73" s="64"/>
      <c r="E73" s="64"/>
      <c r="F73" s="65"/>
    </row>
    <row r="74" spans="1:6" ht="39">
      <c r="A74" s="24">
        <v>59</v>
      </c>
      <c r="B74" s="25" t="s">
        <v>89</v>
      </c>
      <c r="C74" s="26" t="s">
        <v>20</v>
      </c>
      <c r="D74" s="27">
        <f>0.36*35</f>
        <v>12.6</v>
      </c>
      <c r="E74" s="27"/>
      <c r="F74" s="27"/>
    </row>
    <row r="75" spans="1:6" ht="39">
      <c r="A75" s="20">
        <v>60</v>
      </c>
      <c r="B75" s="28" t="s">
        <v>43</v>
      </c>
      <c r="C75" s="32" t="s">
        <v>44</v>
      </c>
      <c r="D75" s="33">
        <f>D74*0.02</f>
        <v>0.252</v>
      </c>
      <c r="E75" s="33"/>
      <c r="F75" s="33"/>
    </row>
    <row r="76" spans="1:6" ht="26.25">
      <c r="A76" s="24">
        <v>61</v>
      </c>
      <c r="B76" s="25" t="s">
        <v>45</v>
      </c>
      <c r="C76" s="26" t="s">
        <v>20</v>
      </c>
      <c r="D76" s="27">
        <f>0.36*35</f>
        <v>12.6</v>
      </c>
      <c r="E76" s="27"/>
      <c r="F76" s="27"/>
    </row>
    <row r="77" spans="1:6" ht="26.25">
      <c r="A77" s="34">
        <v>62</v>
      </c>
      <c r="B77" s="35" t="s">
        <v>46</v>
      </c>
      <c r="C77" s="32" t="s">
        <v>47</v>
      </c>
      <c r="D77" s="33">
        <f>D76*0.48</f>
        <v>6.048</v>
      </c>
      <c r="E77" s="21"/>
      <c r="F77" s="33"/>
    </row>
    <row r="78" spans="1:6" ht="12.75">
      <c r="A78" s="34">
        <v>63</v>
      </c>
      <c r="B78" s="36" t="s">
        <v>48</v>
      </c>
      <c r="C78" s="32" t="s">
        <v>47</v>
      </c>
      <c r="D78" s="33">
        <f>D77*0.1</f>
        <v>0.6048</v>
      </c>
      <c r="E78" s="21"/>
      <c r="F78" s="33"/>
    </row>
    <row r="79" spans="1:6" ht="12.75">
      <c r="A79" s="24">
        <v>64</v>
      </c>
      <c r="B79" s="25" t="s">
        <v>90</v>
      </c>
      <c r="C79" s="26" t="s">
        <v>44</v>
      </c>
      <c r="D79" s="27">
        <v>0.36</v>
      </c>
      <c r="E79" s="27"/>
      <c r="F79" s="27"/>
    </row>
    <row r="80" spans="1:6" ht="12.75">
      <c r="A80" s="16">
        <v>65</v>
      </c>
      <c r="B80" s="28" t="s">
        <v>91</v>
      </c>
      <c r="C80" s="29" t="s">
        <v>44</v>
      </c>
      <c r="D80" s="39">
        <f>5.6*2.5/1000</f>
        <v>0.014</v>
      </c>
      <c r="E80" s="30"/>
      <c r="F80" s="30"/>
    </row>
    <row r="81" spans="1:6" ht="12.75">
      <c r="A81" s="20">
        <v>66</v>
      </c>
      <c r="B81" s="28" t="s">
        <v>56</v>
      </c>
      <c r="C81" s="29" t="s">
        <v>47</v>
      </c>
      <c r="D81" s="21">
        <f>D79*1%*1000</f>
        <v>3.6</v>
      </c>
      <c r="E81" s="21"/>
      <c r="F81" s="30"/>
    </row>
    <row r="82" spans="1:6" ht="26.25">
      <c r="A82" s="20">
        <v>67</v>
      </c>
      <c r="B82" s="35" t="s">
        <v>46</v>
      </c>
      <c r="C82" s="29" t="s">
        <v>47</v>
      </c>
      <c r="D82" s="21">
        <v>1</v>
      </c>
      <c r="E82" s="21"/>
      <c r="F82" s="30"/>
    </row>
    <row r="83" spans="1:6" ht="12.75">
      <c r="A83" s="20">
        <v>68</v>
      </c>
      <c r="B83" s="36" t="s">
        <v>48</v>
      </c>
      <c r="C83" s="29" t="s">
        <v>47</v>
      </c>
      <c r="D83" s="21">
        <f>D82*0.1</f>
        <v>0.1</v>
      </c>
      <c r="E83" s="21"/>
      <c r="F83" s="30"/>
    </row>
    <row r="84" spans="1:6" ht="12.75">
      <c r="A84" s="20">
        <v>69</v>
      </c>
      <c r="B84" s="28" t="s">
        <v>49</v>
      </c>
      <c r="C84" s="29" t="s">
        <v>44</v>
      </c>
      <c r="D84" s="30">
        <f>D79</f>
        <v>0.36</v>
      </c>
      <c r="E84" s="30"/>
      <c r="F84" s="30"/>
    </row>
    <row r="85" spans="1:6" ht="12.75">
      <c r="A85" s="59" t="s">
        <v>100</v>
      </c>
      <c r="B85" s="60"/>
      <c r="C85" s="60"/>
      <c r="D85" s="60"/>
      <c r="E85" s="61"/>
      <c r="F85" s="31"/>
    </row>
    <row r="86" spans="1:6" ht="12.75">
      <c r="A86" s="56" t="s">
        <v>92</v>
      </c>
      <c r="B86" s="57"/>
      <c r="C86" s="57"/>
      <c r="D86" s="57"/>
      <c r="E86" s="58"/>
      <c r="F86" s="30"/>
    </row>
    <row r="87" spans="1:6" ht="12.75">
      <c r="A87" s="56" t="s">
        <v>93</v>
      </c>
      <c r="B87" s="57"/>
      <c r="C87" s="57"/>
      <c r="D87" s="57"/>
      <c r="E87" s="58"/>
      <c r="F87" s="30"/>
    </row>
    <row r="88" spans="1:6" ht="12.75">
      <c r="A88" s="59" t="s">
        <v>94</v>
      </c>
      <c r="B88" s="60"/>
      <c r="C88" s="60"/>
      <c r="D88" s="60"/>
      <c r="E88" s="61"/>
      <c r="F88" s="31"/>
    </row>
    <row r="89" spans="2:6" ht="12.75">
      <c r="B89" s="40"/>
      <c r="C89" s="41"/>
      <c r="D89" s="42"/>
      <c r="E89" s="11"/>
      <c r="F89" s="7"/>
    </row>
    <row r="90" spans="2:6" ht="12.75">
      <c r="B90" s="5"/>
      <c r="C90" s="6"/>
      <c r="D90" s="4"/>
      <c r="F90" s="7"/>
    </row>
    <row r="91" spans="1:6" ht="12.75">
      <c r="A91" s="62" t="s">
        <v>113</v>
      </c>
      <c r="B91" s="62"/>
      <c r="C91" s="62"/>
      <c r="D91" s="62"/>
      <c r="F91" s="17"/>
    </row>
    <row r="92" spans="1:6" ht="12.75">
      <c r="A92" s="18"/>
      <c r="B92" s="18"/>
      <c r="C92" s="43"/>
      <c r="D92" s="43"/>
      <c r="E92" s="1"/>
      <c r="F92" s="1"/>
    </row>
    <row r="93" spans="2:6" ht="12.75">
      <c r="B93" s="1"/>
      <c r="D93" s="1"/>
      <c r="E93" s="1"/>
      <c r="F93" s="1"/>
    </row>
    <row r="94" spans="2:6" ht="12.75">
      <c r="B94" s="1"/>
      <c r="D94" s="1"/>
      <c r="E94" s="1"/>
      <c r="F94" s="1"/>
    </row>
    <row r="95" spans="2:6" ht="12.75">
      <c r="B95" s="1"/>
      <c r="D95" s="1"/>
      <c r="E95" s="1"/>
      <c r="F95" s="1"/>
    </row>
    <row r="96" spans="2:3" ht="12.75">
      <c r="B96" s="2"/>
      <c r="C96" s="2"/>
    </row>
    <row r="97" spans="2:3" ht="12.75">
      <c r="B97" s="2"/>
      <c r="C97" s="2"/>
    </row>
    <row r="98" spans="2:3" ht="12.75">
      <c r="B98" s="2"/>
      <c r="C98" s="2"/>
    </row>
    <row r="99" spans="2:3" ht="12.75">
      <c r="B99" s="2"/>
      <c r="C99" s="2"/>
    </row>
    <row r="100" spans="2:3" ht="12.75">
      <c r="B100" s="2"/>
      <c r="C100" s="2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</sheetData>
  <sheetProtection/>
  <mergeCells count="17">
    <mergeCell ref="A20:F20"/>
    <mergeCell ref="A27:E27"/>
    <mergeCell ref="A28:F28"/>
    <mergeCell ref="A50:E50"/>
    <mergeCell ref="A4:F4"/>
    <mergeCell ref="A5:F5"/>
    <mergeCell ref="A7:F7"/>
    <mergeCell ref="E18:F18"/>
    <mergeCell ref="A19:E19"/>
    <mergeCell ref="A86:E86"/>
    <mergeCell ref="A87:E87"/>
    <mergeCell ref="A88:E88"/>
    <mergeCell ref="A91:D91"/>
    <mergeCell ref="A51:F51"/>
    <mergeCell ref="A72:E72"/>
    <mergeCell ref="A73:F73"/>
    <mergeCell ref="A85:E85"/>
  </mergeCells>
  <printOptions/>
  <pageMargins left="0.7" right="0.7" top="0.75" bottom="0.75" header="0.3" footer="0.3"/>
  <pageSetup fitToHeight="0" fitToWidth="1" horizontalDpi="600" verticalDpi="600" orientation="portrait" paperSize="9" scale="7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7.125" style="1" bestFit="1" customWidth="1"/>
    <col min="2" max="2" width="70.50390625" style="9" customWidth="1"/>
    <col min="3" max="3" width="5.50390625" style="1" bestFit="1" customWidth="1"/>
    <col min="4" max="5" width="10.50390625" style="2" customWidth="1"/>
    <col min="6" max="6" width="13.375" style="2" customWidth="1"/>
  </cols>
  <sheetData>
    <row r="1" spans="2:3" ht="12.75">
      <c r="B1" s="15" t="s">
        <v>13</v>
      </c>
      <c r="C1" s="8"/>
    </row>
    <row r="2" spans="2:3" ht="12.75">
      <c r="B2" s="15" t="s">
        <v>16</v>
      </c>
      <c r="C2" s="8"/>
    </row>
    <row r="3" ht="12.75"/>
    <row r="4" spans="1:6" ht="15.75">
      <c r="A4" s="66" t="s">
        <v>153</v>
      </c>
      <c r="B4" s="66"/>
      <c r="C4" s="66"/>
      <c r="D4" s="66"/>
      <c r="E4" s="66"/>
      <c r="F4" s="66"/>
    </row>
    <row r="5" spans="1:6" ht="45" customHeight="1">
      <c r="A5" s="74" t="s">
        <v>151</v>
      </c>
      <c r="B5" s="74"/>
      <c r="C5" s="74"/>
      <c r="D5" s="74"/>
      <c r="E5" s="74"/>
      <c r="F5" s="74"/>
    </row>
    <row r="6" spans="1:6" ht="51">
      <c r="A6" s="12" t="s">
        <v>6</v>
      </c>
      <c r="B6" s="13" t="s">
        <v>0</v>
      </c>
      <c r="C6" s="13" t="s">
        <v>1</v>
      </c>
      <c r="D6" s="12" t="s">
        <v>2</v>
      </c>
      <c r="E6" s="12" t="s">
        <v>4</v>
      </c>
      <c r="F6" s="12" t="s">
        <v>5</v>
      </c>
    </row>
    <row r="7" spans="1:6" ht="12.75">
      <c r="A7" s="63" t="s">
        <v>18</v>
      </c>
      <c r="B7" s="64"/>
      <c r="C7" s="64"/>
      <c r="D7" s="64"/>
      <c r="E7" s="64"/>
      <c r="F7" s="65"/>
    </row>
    <row r="8" spans="1:6" ht="51">
      <c r="A8" s="24">
        <v>1</v>
      </c>
      <c r="B8" s="25" t="s">
        <v>19</v>
      </c>
      <c r="C8" s="26" t="s">
        <v>20</v>
      </c>
      <c r="D8" s="27">
        <f>(13+49+13+49)*4.5</f>
        <v>558</v>
      </c>
      <c r="E8" s="27"/>
      <c r="F8" s="27"/>
    </row>
    <row r="9" spans="1:6" ht="51">
      <c r="A9" s="24">
        <v>2</v>
      </c>
      <c r="B9" s="25" t="s">
        <v>21</v>
      </c>
      <c r="C9" s="26" t="s">
        <v>22</v>
      </c>
      <c r="D9" s="27">
        <f>12+48+12+48</f>
        <v>120</v>
      </c>
      <c r="E9" s="27"/>
      <c r="F9" s="27"/>
    </row>
    <row r="10" spans="1:6" ht="38.25">
      <c r="A10" s="24">
        <v>3</v>
      </c>
      <c r="B10" s="25" t="s">
        <v>23</v>
      </c>
      <c r="C10" s="26" t="s">
        <v>22</v>
      </c>
      <c r="D10" s="27">
        <f>12+48+12+48</f>
        <v>120</v>
      </c>
      <c r="E10" s="27"/>
      <c r="F10" s="27"/>
    </row>
    <row r="11" spans="1:6" ht="38.25">
      <c r="A11" s="24">
        <v>4</v>
      </c>
      <c r="B11" s="25" t="s">
        <v>24</v>
      </c>
      <c r="C11" s="26" t="s">
        <v>22</v>
      </c>
      <c r="D11" s="27">
        <f>12.6+48+12.6+48</f>
        <v>121.2</v>
      </c>
      <c r="E11" s="27"/>
      <c r="F11" s="27"/>
    </row>
    <row r="12" spans="1:6" ht="38.25">
      <c r="A12" s="24">
        <v>5</v>
      </c>
      <c r="B12" s="25" t="s">
        <v>104</v>
      </c>
      <c r="C12" s="26" t="s">
        <v>20</v>
      </c>
      <c r="D12" s="27">
        <f>48*3.4*2</f>
        <v>326.4</v>
      </c>
      <c r="E12" s="27"/>
      <c r="F12" s="27"/>
    </row>
    <row r="13" spans="1:6" ht="12.75">
      <c r="A13" s="20">
        <v>6</v>
      </c>
      <c r="B13" s="28" t="s">
        <v>26</v>
      </c>
      <c r="C13" s="29" t="s">
        <v>27</v>
      </c>
      <c r="D13" s="30">
        <v>40</v>
      </c>
      <c r="E13" s="30"/>
      <c r="F13" s="30"/>
    </row>
    <row r="14" spans="1:6" ht="12.75">
      <c r="A14" s="20">
        <v>7</v>
      </c>
      <c r="B14" s="28" t="s">
        <v>28</v>
      </c>
      <c r="C14" s="29" t="s">
        <v>29</v>
      </c>
      <c r="D14" s="30">
        <v>3</v>
      </c>
      <c r="E14" s="30"/>
      <c r="F14" s="30"/>
    </row>
    <row r="15" spans="1:6" ht="12.75">
      <c r="A15" s="20">
        <v>8</v>
      </c>
      <c r="B15" s="28" t="s">
        <v>30</v>
      </c>
      <c r="C15" s="29" t="s">
        <v>3</v>
      </c>
      <c r="D15" s="30">
        <v>40</v>
      </c>
      <c r="E15" s="30"/>
      <c r="F15" s="30"/>
    </row>
    <row r="16" spans="1:6" ht="51">
      <c r="A16" s="24">
        <v>9</v>
      </c>
      <c r="B16" s="25" t="s">
        <v>32</v>
      </c>
      <c r="C16" s="26" t="s">
        <v>20</v>
      </c>
      <c r="D16" s="27">
        <f>12*4.4*2</f>
        <v>105.60000000000001</v>
      </c>
      <c r="E16" s="27"/>
      <c r="F16" s="27"/>
    </row>
    <row r="17" spans="1:6" ht="38.25">
      <c r="A17" s="24">
        <v>10</v>
      </c>
      <c r="B17" s="25" t="s">
        <v>34</v>
      </c>
      <c r="C17" s="26" t="s">
        <v>35</v>
      </c>
      <c r="D17" s="27"/>
      <c r="E17" s="31"/>
      <c r="F17" s="31"/>
    </row>
    <row r="18" spans="1:6" ht="12.75">
      <c r="A18" s="24">
        <v>11</v>
      </c>
      <c r="B18" s="25" t="s">
        <v>36</v>
      </c>
      <c r="C18" s="26" t="s">
        <v>37</v>
      </c>
      <c r="D18" s="27">
        <v>30</v>
      </c>
      <c r="E18" s="71"/>
      <c r="F18" s="72"/>
    </row>
    <row r="19" spans="1:6" ht="12.75">
      <c r="A19" s="59" t="s">
        <v>39</v>
      </c>
      <c r="B19" s="60"/>
      <c r="C19" s="60"/>
      <c r="D19" s="60"/>
      <c r="E19" s="61"/>
      <c r="F19" s="31"/>
    </row>
    <row r="20" spans="1:6" ht="12.75">
      <c r="A20" s="63" t="s">
        <v>102</v>
      </c>
      <c r="B20" s="64"/>
      <c r="C20" s="64"/>
      <c r="D20" s="64"/>
      <c r="E20" s="64"/>
      <c r="F20" s="65"/>
    </row>
    <row r="21" spans="1:6" ht="89.25">
      <c r="A21" s="24">
        <v>12</v>
      </c>
      <c r="B21" s="25" t="s">
        <v>42</v>
      </c>
      <c r="C21" s="26" t="s">
        <v>20</v>
      </c>
      <c r="D21" s="27">
        <f>11.3*35+32*26.157+16*6</f>
        <v>1328.524</v>
      </c>
      <c r="E21" s="27"/>
      <c r="F21" s="27"/>
    </row>
    <row r="22" spans="1:6" ht="25.5">
      <c r="A22" s="20">
        <v>13</v>
      </c>
      <c r="B22" s="28" t="s">
        <v>43</v>
      </c>
      <c r="C22" s="32" t="s">
        <v>44</v>
      </c>
      <c r="D22" s="33">
        <f>D21*0.02</f>
        <v>26.57048</v>
      </c>
      <c r="E22" s="33"/>
      <c r="F22" s="33"/>
    </row>
    <row r="23" spans="1:6" ht="25.5">
      <c r="A23" s="24">
        <v>14</v>
      </c>
      <c r="B23" s="25" t="s">
        <v>45</v>
      </c>
      <c r="C23" s="26" t="s">
        <v>20</v>
      </c>
      <c r="D23" s="27">
        <f>11.3*35</f>
        <v>395.5</v>
      </c>
      <c r="E23" s="27"/>
      <c r="F23" s="27"/>
    </row>
    <row r="24" spans="1:6" ht="25.5">
      <c r="A24" s="34">
        <v>15</v>
      </c>
      <c r="B24" s="35" t="s">
        <v>46</v>
      </c>
      <c r="C24" s="32" t="s">
        <v>47</v>
      </c>
      <c r="D24" s="33">
        <f>D23*0.48</f>
        <v>189.84</v>
      </c>
      <c r="E24" s="21"/>
      <c r="F24" s="33"/>
    </row>
    <row r="25" spans="1:6" ht="12.75">
      <c r="A25" s="34">
        <v>16</v>
      </c>
      <c r="B25" s="36" t="s">
        <v>48</v>
      </c>
      <c r="C25" s="32" t="s">
        <v>47</v>
      </c>
      <c r="D25" s="33">
        <f>D24*0.1</f>
        <v>18.984</v>
      </c>
      <c r="E25" s="21"/>
      <c r="F25" s="33"/>
    </row>
    <row r="26" spans="1:6" ht="12.75">
      <c r="A26" s="34">
        <v>17</v>
      </c>
      <c r="B26" s="36" t="s">
        <v>49</v>
      </c>
      <c r="C26" s="32" t="s">
        <v>20</v>
      </c>
      <c r="D26" s="33">
        <f>D21</f>
        <v>1328.524</v>
      </c>
      <c r="E26" s="21"/>
      <c r="F26" s="33"/>
    </row>
    <row r="27" spans="1:6" ht="12.75">
      <c r="A27" s="59" t="s">
        <v>97</v>
      </c>
      <c r="B27" s="60"/>
      <c r="C27" s="60"/>
      <c r="D27" s="60"/>
      <c r="E27" s="61"/>
      <c r="F27" s="31"/>
    </row>
    <row r="28" spans="1:6" ht="12.75">
      <c r="A28" s="63" t="s">
        <v>50</v>
      </c>
      <c r="B28" s="64"/>
      <c r="C28" s="64"/>
      <c r="D28" s="64"/>
      <c r="E28" s="64"/>
      <c r="F28" s="65"/>
    </row>
    <row r="29" spans="1:6" ht="25.5">
      <c r="A29" s="24">
        <v>18</v>
      </c>
      <c r="B29" s="25" t="s">
        <v>51</v>
      </c>
      <c r="C29" s="26" t="s">
        <v>44</v>
      </c>
      <c r="D29" s="27">
        <f>D30+D31</f>
        <v>2.95014</v>
      </c>
      <c r="E29" s="27"/>
      <c r="F29" s="27"/>
    </row>
    <row r="30" spans="1:6" ht="12.75">
      <c r="A30" s="20">
        <v>19</v>
      </c>
      <c r="B30" s="36" t="s">
        <v>52</v>
      </c>
      <c r="C30" s="29" t="s">
        <v>44</v>
      </c>
      <c r="D30" s="37">
        <f>418*6.73/1000</f>
        <v>2.81314</v>
      </c>
      <c r="E30" s="21"/>
      <c r="F30" s="30"/>
    </row>
    <row r="31" spans="1:6" ht="12.75">
      <c r="A31" s="20">
        <v>20</v>
      </c>
      <c r="B31" s="36" t="s">
        <v>54</v>
      </c>
      <c r="C31" s="29" t="s">
        <v>44</v>
      </c>
      <c r="D31" s="37">
        <v>0.137</v>
      </c>
      <c r="E31" s="21"/>
      <c r="F31" s="30"/>
    </row>
    <row r="32" spans="1:6" ht="25.5">
      <c r="A32" s="20">
        <v>21</v>
      </c>
      <c r="B32" s="35" t="s">
        <v>46</v>
      </c>
      <c r="C32" s="29" t="s">
        <v>47</v>
      </c>
      <c r="D32" s="21">
        <f>D29*35*0.48</f>
        <v>49.562352000000004</v>
      </c>
      <c r="E32" s="21"/>
      <c r="F32" s="30"/>
    </row>
    <row r="33" spans="1:6" ht="12.75">
      <c r="A33" s="20">
        <v>22</v>
      </c>
      <c r="B33" s="36" t="s">
        <v>48</v>
      </c>
      <c r="C33" s="29" t="s">
        <v>47</v>
      </c>
      <c r="D33" s="21">
        <f>D32*0.1</f>
        <v>4.956235200000001</v>
      </c>
      <c r="E33" s="21"/>
      <c r="F33" s="30"/>
    </row>
    <row r="34" spans="1:6" ht="12.75">
      <c r="A34" s="24">
        <v>23</v>
      </c>
      <c r="B34" s="25" t="s">
        <v>55</v>
      </c>
      <c r="C34" s="26" t="s">
        <v>44</v>
      </c>
      <c r="D34" s="27">
        <f>D29</f>
        <v>2.95014</v>
      </c>
      <c r="E34" s="27"/>
      <c r="F34" s="27"/>
    </row>
    <row r="35" spans="1:6" ht="12.75">
      <c r="A35" s="20">
        <v>24</v>
      </c>
      <c r="B35" s="28" t="s">
        <v>56</v>
      </c>
      <c r="C35" s="29" t="s">
        <v>47</v>
      </c>
      <c r="D35" s="21">
        <f>D34*1%*1000</f>
        <v>29.501400000000004</v>
      </c>
      <c r="E35" s="21"/>
      <c r="F35" s="30"/>
    </row>
    <row r="36" spans="1:6" ht="25.5">
      <c r="A36" s="20">
        <v>25</v>
      </c>
      <c r="B36" s="35" t="s">
        <v>46</v>
      </c>
      <c r="C36" s="29" t="s">
        <v>47</v>
      </c>
      <c r="D36" s="21">
        <f>D35*35*0.48</f>
        <v>495.6235200000001</v>
      </c>
      <c r="E36" s="21"/>
      <c r="F36" s="30"/>
    </row>
    <row r="37" spans="1:6" ht="12.75">
      <c r="A37" s="20">
        <v>26</v>
      </c>
      <c r="B37" s="36" t="s">
        <v>48</v>
      </c>
      <c r="C37" s="29" t="s">
        <v>47</v>
      </c>
      <c r="D37" s="21">
        <f>D36*0.1</f>
        <v>49.56235200000001</v>
      </c>
      <c r="E37" s="21"/>
      <c r="F37" s="30"/>
    </row>
    <row r="38" spans="1:6" ht="12.75">
      <c r="A38" s="20">
        <v>27</v>
      </c>
      <c r="B38" s="28" t="s">
        <v>49</v>
      </c>
      <c r="C38" s="29" t="s">
        <v>44</v>
      </c>
      <c r="D38" s="30">
        <f>D34</f>
        <v>2.95014</v>
      </c>
      <c r="E38" s="30"/>
      <c r="F38" s="30"/>
    </row>
    <row r="39" spans="1:6" ht="25.5">
      <c r="A39" s="24">
        <v>28</v>
      </c>
      <c r="B39" s="25" t="s">
        <v>58</v>
      </c>
      <c r="C39" s="26" t="s">
        <v>20</v>
      </c>
      <c r="D39" s="27">
        <f>D40+D41+D42</f>
        <v>221.5304</v>
      </c>
      <c r="E39" s="27"/>
      <c r="F39" s="27"/>
    </row>
    <row r="40" spans="1:6" ht="12.75">
      <c r="A40" s="20">
        <v>29</v>
      </c>
      <c r="B40" s="28" t="s">
        <v>159</v>
      </c>
      <c r="C40" s="29" t="s">
        <v>20</v>
      </c>
      <c r="D40" s="30">
        <f>1.19*4.64*22</f>
        <v>121.47519999999999</v>
      </c>
      <c r="E40" s="30"/>
      <c r="F40" s="30"/>
    </row>
    <row r="41" spans="1:6" ht="12.75">
      <c r="A41" s="20">
        <v>30</v>
      </c>
      <c r="B41" s="28" t="s">
        <v>157</v>
      </c>
      <c r="C41" s="29" t="s">
        <v>20</v>
      </c>
      <c r="D41" s="30">
        <f>1.19*5.98*12</f>
        <v>85.3944</v>
      </c>
      <c r="E41" s="30"/>
      <c r="F41" s="30"/>
    </row>
    <row r="42" spans="1:6" ht="12.75">
      <c r="A42" s="20">
        <v>31</v>
      </c>
      <c r="B42" s="28" t="s">
        <v>158</v>
      </c>
      <c r="C42" s="29" t="s">
        <v>20</v>
      </c>
      <c r="D42" s="30">
        <f>1.19*6.16*2</f>
        <v>14.6608</v>
      </c>
      <c r="E42" s="30"/>
      <c r="F42" s="30"/>
    </row>
    <row r="43" spans="1:6" ht="12.75">
      <c r="A43" s="20">
        <v>32</v>
      </c>
      <c r="B43" s="28" t="s">
        <v>60</v>
      </c>
      <c r="C43" s="29" t="s">
        <v>3</v>
      </c>
      <c r="D43" s="38">
        <f>D39*3</f>
        <v>664.5912</v>
      </c>
      <c r="E43" s="30"/>
      <c r="F43" s="30"/>
    </row>
    <row r="44" spans="1:6" ht="12.75">
      <c r="A44" s="20">
        <v>33</v>
      </c>
      <c r="B44" s="28" t="s">
        <v>61</v>
      </c>
      <c r="C44" s="29" t="s">
        <v>22</v>
      </c>
      <c r="D44" s="30">
        <v>420</v>
      </c>
      <c r="E44" s="30"/>
      <c r="F44" s="30"/>
    </row>
    <row r="45" spans="1:6" ht="12.75">
      <c r="A45" s="20">
        <v>34</v>
      </c>
      <c r="B45" s="28" t="s">
        <v>62</v>
      </c>
      <c r="C45" s="29" t="s">
        <v>3</v>
      </c>
      <c r="D45" s="30">
        <v>17</v>
      </c>
      <c r="E45" s="30"/>
      <c r="F45" s="30"/>
    </row>
    <row r="46" spans="1:6" ht="26.25">
      <c r="A46" s="20">
        <v>35</v>
      </c>
      <c r="B46" s="28" t="s">
        <v>63</v>
      </c>
      <c r="C46" s="29" t="s">
        <v>3</v>
      </c>
      <c r="D46" s="30">
        <v>16</v>
      </c>
      <c r="E46" s="30"/>
      <c r="F46" s="30"/>
    </row>
    <row r="47" spans="1:6" ht="26.25">
      <c r="A47" s="20">
        <v>36</v>
      </c>
      <c r="B47" s="28" t="s">
        <v>64</v>
      </c>
      <c r="C47" s="29" t="s">
        <v>3</v>
      </c>
      <c r="D47" s="30">
        <f>(12+48+48+12+48+48)/1.2</f>
        <v>180</v>
      </c>
      <c r="E47" s="30"/>
      <c r="F47" s="30"/>
    </row>
    <row r="48" spans="1:6" ht="12.75">
      <c r="A48" s="20">
        <v>37</v>
      </c>
      <c r="B48" s="28" t="s">
        <v>65</v>
      </c>
      <c r="C48" s="29" t="s">
        <v>3</v>
      </c>
      <c r="D48" s="38">
        <f>(D46+D47)*1.2/0.15</f>
        <v>1568</v>
      </c>
      <c r="E48" s="30"/>
      <c r="F48" s="30"/>
    </row>
    <row r="49" spans="1:6" ht="12.75">
      <c r="A49" s="20">
        <v>38</v>
      </c>
      <c r="B49" s="28" t="s">
        <v>66</v>
      </c>
      <c r="C49" s="29" t="s">
        <v>3</v>
      </c>
      <c r="D49" s="38">
        <f>(D46+D47)*1.2/6</f>
        <v>39.199999999999996</v>
      </c>
      <c r="E49" s="30"/>
      <c r="F49" s="30"/>
    </row>
    <row r="50" spans="1:6" ht="12.75">
      <c r="A50" s="59" t="s">
        <v>98</v>
      </c>
      <c r="B50" s="60"/>
      <c r="C50" s="60"/>
      <c r="D50" s="60"/>
      <c r="E50" s="61"/>
      <c r="F50" s="31"/>
    </row>
    <row r="51" spans="1:6" ht="12.75">
      <c r="A51" s="63" t="s">
        <v>67</v>
      </c>
      <c r="B51" s="64"/>
      <c r="C51" s="64"/>
      <c r="D51" s="64"/>
      <c r="E51" s="64"/>
      <c r="F51" s="65"/>
    </row>
    <row r="52" spans="1:6" ht="39">
      <c r="A52" s="24">
        <v>39</v>
      </c>
      <c r="B52" s="25" t="s">
        <v>68</v>
      </c>
      <c r="C52" s="26" t="s">
        <v>20</v>
      </c>
      <c r="D52" s="27">
        <f>12*48</f>
        <v>576</v>
      </c>
      <c r="E52" s="27"/>
      <c r="F52" s="27"/>
    </row>
    <row r="53" spans="1:6" ht="12.75">
      <c r="A53" s="24">
        <v>40</v>
      </c>
      <c r="B53" s="25" t="s">
        <v>69</v>
      </c>
      <c r="C53" s="26" t="s">
        <v>20</v>
      </c>
      <c r="D53" s="27">
        <f>(12+48+12+48)*0.6</f>
        <v>72</v>
      </c>
      <c r="E53" s="27"/>
      <c r="F53" s="27"/>
    </row>
    <row r="54" spans="1:6" ht="12.75">
      <c r="A54" s="20">
        <v>41</v>
      </c>
      <c r="B54" s="28" t="s">
        <v>70</v>
      </c>
      <c r="C54" s="29" t="s">
        <v>20</v>
      </c>
      <c r="D54" s="30">
        <f>D53*1.1</f>
        <v>79.2</v>
      </c>
      <c r="E54" s="30"/>
      <c r="F54" s="30"/>
    </row>
    <row r="55" spans="1:6" ht="12.75">
      <c r="A55" s="20">
        <v>42</v>
      </c>
      <c r="B55" s="28" t="s">
        <v>71</v>
      </c>
      <c r="C55" s="29" t="s">
        <v>3</v>
      </c>
      <c r="D55" s="38">
        <f>120/0.3</f>
        <v>400</v>
      </c>
      <c r="E55" s="30"/>
      <c r="F55" s="30"/>
    </row>
    <row r="56" spans="1:6" ht="12.75">
      <c r="A56" s="20">
        <v>43</v>
      </c>
      <c r="B56" s="28" t="s">
        <v>72</v>
      </c>
      <c r="C56" s="29" t="s">
        <v>3</v>
      </c>
      <c r="D56" s="38">
        <f>D55</f>
        <v>400</v>
      </c>
      <c r="E56" s="30"/>
      <c r="F56" s="30"/>
    </row>
    <row r="57" spans="1:6" ht="26.25">
      <c r="A57" s="24">
        <v>44</v>
      </c>
      <c r="B57" s="25" t="s">
        <v>73</v>
      </c>
      <c r="C57" s="26" t="s">
        <v>20</v>
      </c>
      <c r="D57" s="27">
        <f>D53</f>
        <v>72</v>
      </c>
      <c r="E57" s="27"/>
      <c r="F57" s="27"/>
    </row>
    <row r="58" spans="1:6" ht="12.75">
      <c r="A58" s="20">
        <v>45</v>
      </c>
      <c r="B58" s="28" t="s">
        <v>74</v>
      </c>
      <c r="C58" s="29" t="s">
        <v>37</v>
      </c>
      <c r="D58" s="30">
        <f>D57*0.1*1.05</f>
        <v>7.5600000000000005</v>
      </c>
      <c r="E58" s="30"/>
      <c r="F58" s="30"/>
    </row>
    <row r="59" spans="1:6" ht="12.75">
      <c r="A59" s="20">
        <v>46</v>
      </c>
      <c r="B59" s="28" t="s">
        <v>75</v>
      </c>
      <c r="C59" s="29" t="s">
        <v>3</v>
      </c>
      <c r="D59" s="38">
        <f>D57*3.3</f>
        <v>237.6</v>
      </c>
      <c r="E59" s="30"/>
      <c r="F59" s="30"/>
    </row>
    <row r="60" spans="1:6" ht="12.75">
      <c r="A60" s="20">
        <v>47</v>
      </c>
      <c r="B60" s="28" t="s">
        <v>76</v>
      </c>
      <c r="C60" s="29" t="s">
        <v>3</v>
      </c>
      <c r="D60" s="38">
        <f>D59/2</f>
        <v>118.8</v>
      </c>
      <c r="E60" s="30"/>
      <c r="F60" s="30"/>
    </row>
    <row r="61" spans="1:6" ht="12.75">
      <c r="A61" s="20">
        <v>48</v>
      </c>
      <c r="B61" s="28" t="s">
        <v>71</v>
      </c>
      <c r="C61" s="29" t="s">
        <v>3</v>
      </c>
      <c r="D61" s="38">
        <f>D59/2</f>
        <v>118.8</v>
      </c>
      <c r="E61" s="30"/>
      <c r="F61" s="30"/>
    </row>
    <row r="62" spans="1:6" ht="12.75">
      <c r="A62" s="24">
        <v>49</v>
      </c>
      <c r="B62" s="25" t="s">
        <v>78</v>
      </c>
      <c r="C62" s="26" t="s">
        <v>20</v>
      </c>
      <c r="D62" s="27">
        <f>12*48</f>
        <v>576</v>
      </c>
      <c r="E62" s="27"/>
      <c r="F62" s="27"/>
    </row>
    <row r="63" spans="1:6" ht="12.75">
      <c r="A63" s="20">
        <v>50</v>
      </c>
      <c r="B63" s="28" t="s">
        <v>79</v>
      </c>
      <c r="C63" s="29" t="s">
        <v>20</v>
      </c>
      <c r="D63" s="30">
        <f>D62*1.15</f>
        <v>662.4</v>
      </c>
      <c r="E63" s="30"/>
      <c r="F63" s="30"/>
    </row>
    <row r="64" spans="1:6" ht="12.75">
      <c r="A64" s="20">
        <v>51</v>
      </c>
      <c r="B64" s="28" t="s">
        <v>75</v>
      </c>
      <c r="C64" s="29" t="s">
        <v>3</v>
      </c>
      <c r="D64" s="38">
        <f>D62*1</f>
        <v>576</v>
      </c>
      <c r="E64" s="30"/>
      <c r="F64" s="30"/>
    </row>
    <row r="65" spans="1:6" ht="12.75">
      <c r="A65" s="20">
        <v>52</v>
      </c>
      <c r="B65" s="28" t="s">
        <v>71</v>
      </c>
      <c r="C65" s="29" t="s">
        <v>3</v>
      </c>
      <c r="D65" s="38">
        <f>D64</f>
        <v>576</v>
      </c>
      <c r="E65" s="30"/>
      <c r="F65" s="30"/>
    </row>
    <row r="66" spans="1:6" ht="12.75">
      <c r="A66" s="24">
        <v>53</v>
      </c>
      <c r="B66" s="25" t="s">
        <v>80</v>
      </c>
      <c r="C66" s="26" t="s">
        <v>22</v>
      </c>
      <c r="D66" s="27">
        <f>12+48+12+48</f>
        <v>120</v>
      </c>
      <c r="E66" s="27"/>
      <c r="F66" s="27"/>
    </row>
    <row r="67" spans="1:6" ht="12.75">
      <c r="A67" s="20">
        <v>54</v>
      </c>
      <c r="B67" s="28" t="s">
        <v>81</v>
      </c>
      <c r="C67" s="29" t="s">
        <v>3</v>
      </c>
      <c r="D67" s="38">
        <f>96/0.95</f>
        <v>101.05263157894737</v>
      </c>
      <c r="E67" s="30"/>
      <c r="F67" s="30"/>
    </row>
    <row r="68" spans="1:6" ht="12.75">
      <c r="A68" s="20">
        <v>55</v>
      </c>
      <c r="B68" s="28" t="s">
        <v>82</v>
      </c>
      <c r="C68" s="29" t="s">
        <v>3</v>
      </c>
      <c r="D68" s="38">
        <f>24/0.95</f>
        <v>25.263157894736842</v>
      </c>
      <c r="E68" s="30"/>
      <c r="F68" s="30"/>
    </row>
    <row r="69" spans="1:6" ht="26.25">
      <c r="A69" s="20">
        <v>56</v>
      </c>
      <c r="B69" s="28" t="s">
        <v>83</v>
      </c>
      <c r="C69" s="29" t="s">
        <v>3</v>
      </c>
      <c r="D69" s="38">
        <f>D66/0.15</f>
        <v>800</v>
      </c>
      <c r="E69" s="30"/>
      <c r="F69" s="30"/>
    </row>
    <row r="70" spans="1:6" ht="12.75">
      <c r="A70" s="24">
        <v>57</v>
      </c>
      <c r="B70" s="25" t="s">
        <v>84</v>
      </c>
      <c r="C70" s="26" t="s">
        <v>20</v>
      </c>
      <c r="D70" s="27">
        <f>D62</f>
        <v>576</v>
      </c>
      <c r="E70" s="27"/>
      <c r="F70" s="27"/>
    </row>
    <row r="71" spans="1:6" ht="26.25">
      <c r="A71" s="20">
        <v>58</v>
      </c>
      <c r="B71" s="28" t="s">
        <v>85</v>
      </c>
      <c r="C71" s="29" t="s">
        <v>20</v>
      </c>
      <c r="D71" s="30">
        <f>D70*1.1</f>
        <v>633.6</v>
      </c>
      <c r="E71" s="30"/>
      <c r="F71" s="30"/>
    </row>
    <row r="72" spans="1:6" ht="26.25">
      <c r="A72" s="20">
        <v>59</v>
      </c>
      <c r="B72" s="28" t="s">
        <v>86</v>
      </c>
      <c r="C72" s="29" t="s">
        <v>20</v>
      </c>
      <c r="D72" s="30">
        <f>D71*0.2</f>
        <v>126.72000000000001</v>
      </c>
      <c r="E72" s="30"/>
      <c r="F72" s="30"/>
    </row>
    <row r="73" spans="1:6" ht="26.25">
      <c r="A73" s="20">
        <v>60</v>
      </c>
      <c r="B73" s="28" t="s">
        <v>87</v>
      </c>
      <c r="C73" s="29" t="s">
        <v>20</v>
      </c>
      <c r="D73" s="30">
        <v>10</v>
      </c>
      <c r="E73" s="30"/>
      <c r="F73" s="30"/>
    </row>
    <row r="74" spans="1:6" ht="12.75">
      <c r="A74" s="20">
        <v>61</v>
      </c>
      <c r="B74" s="28" t="s">
        <v>75</v>
      </c>
      <c r="C74" s="29" t="s">
        <v>3</v>
      </c>
      <c r="D74" s="38">
        <f>D70*9.3</f>
        <v>5356.8</v>
      </c>
      <c r="E74" s="30"/>
      <c r="F74" s="30"/>
    </row>
    <row r="75" spans="1:6" ht="12.75">
      <c r="A75" s="20">
        <v>62</v>
      </c>
      <c r="B75" s="28" t="s">
        <v>71</v>
      </c>
      <c r="C75" s="29" t="s">
        <v>3</v>
      </c>
      <c r="D75" s="38">
        <f>D74</f>
        <v>5356.8</v>
      </c>
      <c r="E75" s="30"/>
      <c r="F75" s="30"/>
    </row>
    <row r="76" spans="1:6" ht="12.75">
      <c r="A76" s="20">
        <v>63</v>
      </c>
      <c r="B76" s="28" t="s">
        <v>49</v>
      </c>
      <c r="C76" s="29" t="s">
        <v>20</v>
      </c>
      <c r="D76" s="30">
        <f>D70</f>
        <v>576</v>
      </c>
      <c r="E76" s="30"/>
      <c r="F76" s="30"/>
    </row>
    <row r="77" spans="1:6" ht="12.75">
      <c r="A77" s="59" t="s">
        <v>99</v>
      </c>
      <c r="B77" s="60"/>
      <c r="C77" s="60"/>
      <c r="D77" s="60"/>
      <c r="E77" s="61"/>
      <c r="F77" s="31"/>
    </row>
    <row r="78" spans="1:6" ht="12.75">
      <c r="A78" s="63" t="s">
        <v>88</v>
      </c>
      <c r="B78" s="64"/>
      <c r="C78" s="64"/>
      <c r="D78" s="64"/>
      <c r="E78" s="64"/>
      <c r="F78" s="65"/>
    </row>
    <row r="79" spans="1:6" ht="39">
      <c r="A79" s="24">
        <v>64</v>
      </c>
      <c r="B79" s="25" t="s">
        <v>89</v>
      </c>
      <c r="C79" s="26" t="s">
        <v>20</v>
      </c>
      <c r="D79" s="27">
        <f>0.36*35</f>
        <v>12.6</v>
      </c>
      <c r="E79" s="27"/>
      <c r="F79" s="27"/>
    </row>
    <row r="80" spans="1:6" ht="39">
      <c r="A80" s="20">
        <v>65</v>
      </c>
      <c r="B80" s="28" t="s">
        <v>43</v>
      </c>
      <c r="C80" s="32" t="s">
        <v>44</v>
      </c>
      <c r="D80" s="33">
        <f>D79*0.02</f>
        <v>0.252</v>
      </c>
      <c r="E80" s="33"/>
      <c r="F80" s="33"/>
    </row>
    <row r="81" spans="1:6" ht="26.25">
      <c r="A81" s="24">
        <v>66</v>
      </c>
      <c r="B81" s="25" t="s">
        <v>45</v>
      </c>
      <c r="C81" s="26" t="s">
        <v>20</v>
      </c>
      <c r="D81" s="27">
        <f>0.36*35</f>
        <v>12.6</v>
      </c>
      <c r="E81" s="27"/>
      <c r="F81" s="27"/>
    </row>
    <row r="82" spans="1:6" ht="26.25">
      <c r="A82" s="34">
        <v>67</v>
      </c>
      <c r="B82" s="35" t="s">
        <v>46</v>
      </c>
      <c r="C82" s="32" t="s">
        <v>47</v>
      </c>
      <c r="D82" s="33">
        <f>D81*0.48</f>
        <v>6.048</v>
      </c>
      <c r="E82" s="21"/>
      <c r="F82" s="33"/>
    </row>
    <row r="83" spans="1:6" ht="12.75">
      <c r="A83" s="34">
        <v>68</v>
      </c>
      <c r="B83" s="36" t="s">
        <v>48</v>
      </c>
      <c r="C83" s="32" t="s">
        <v>47</v>
      </c>
      <c r="D83" s="33">
        <f>D82*0.1</f>
        <v>0.6048</v>
      </c>
      <c r="E83" s="21"/>
      <c r="F83" s="33"/>
    </row>
    <row r="84" spans="1:6" ht="12.75">
      <c r="A84" s="24">
        <v>69</v>
      </c>
      <c r="B84" s="25" t="s">
        <v>90</v>
      </c>
      <c r="C84" s="26" t="s">
        <v>44</v>
      </c>
      <c r="D84" s="27">
        <v>0.36</v>
      </c>
      <c r="E84" s="27"/>
      <c r="F84" s="27"/>
    </row>
    <row r="85" spans="1:6" ht="12.75">
      <c r="A85" s="16">
        <v>70</v>
      </c>
      <c r="B85" s="28" t="s">
        <v>91</v>
      </c>
      <c r="C85" s="29" t="s">
        <v>44</v>
      </c>
      <c r="D85" s="39">
        <f>5.6*2.5/1000</f>
        <v>0.014</v>
      </c>
      <c r="E85" s="30"/>
      <c r="F85" s="30"/>
    </row>
    <row r="86" spans="1:6" ht="12.75">
      <c r="A86" s="20">
        <v>71</v>
      </c>
      <c r="B86" s="28" t="s">
        <v>56</v>
      </c>
      <c r="C86" s="29" t="s">
        <v>47</v>
      </c>
      <c r="D86" s="21">
        <f>D84*1%*1000</f>
        <v>3.6</v>
      </c>
      <c r="E86" s="21"/>
      <c r="F86" s="30"/>
    </row>
    <row r="87" spans="1:6" ht="26.25">
      <c r="A87" s="20">
        <v>72</v>
      </c>
      <c r="B87" s="35" t="s">
        <v>46</v>
      </c>
      <c r="C87" s="29" t="s">
        <v>47</v>
      </c>
      <c r="D87" s="21">
        <v>1</v>
      </c>
      <c r="E87" s="21"/>
      <c r="F87" s="30"/>
    </row>
    <row r="88" spans="1:6" ht="12.75">
      <c r="A88" s="20">
        <v>73</v>
      </c>
      <c r="B88" s="36" t="s">
        <v>48</v>
      </c>
      <c r="C88" s="29" t="s">
        <v>47</v>
      </c>
      <c r="D88" s="21">
        <f>D87*0.1</f>
        <v>0.1</v>
      </c>
      <c r="E88" s="21"/>
      <c r="F88" s="30"/>
    </row>
    <row r="89" spans="1:6" ht="12.75">
      <c r="A89" s="20"/>
      <c r="B89" s="28" t="s">
        <v>49</v>
      </c>
      <c r="C89" s="29" t="s">
        <v>44</v>
      </c>
      <c r="D89" s="30">
        <f>D84</f>
        <v>0.36</v>
      </c>
      <c r="E89" s="30"/>
      <c r="F89" s="30"/>
    </row>
    <row r="90" spans="1:6" ht="12.75">
      <c r="A90" s="59" t="s">
        <v>100</v>
      </c>
      <c r="B90" s="60"/>
      <c r="C90" s="60"/>
      <c r="D90" s="60"/>
      <c r="E90" s="61"/>
      <c r="F90" s="31"/>
    </row>
    <row r="91" spans="1:6" ht="12.75">
      <c r="A91" s="56" t="s">
        <v>92</v>
      </c>
      <c r="B91" s="57"/>
      <c r="C91" s="57"/>
      <c r="D91" s="57"/>
      <c r="E91" s="58"/>
      <c r="F91" s="30"/>
    </row>
    <row r="92" spans="1:6" ht="12.75">
      <c r="A92" s="56" t="s">
        <v>93</v>
      </c>
      <c r="B92" s="57"/>
      <c r="C92" s="57"/>
      <c r="D92" s="57"/>
      <c r="E92" s="58"/>
      <c r="F92" s="30"/>
    </row>
    <row r="93" spans="1:6" ht="12.75">
      <c r="A93" s="59" t="s">
        <v>94</v>
      </c>
      <c r="B93" s="60"/>
      <c r="C93" s="60"/>
      <c r="D93" s="60"/>
      <c r="E93" s="61"/>
      <c r="F93" s="31"/>
    </row>
    <row r="94" spans="2:6" ht="12.75">
      <c r="B94" s="40"/>
      <c r="C94" s="41"/>
      <c r="D94" s="42"/>
      <c r="E94" s="11"/>
      <c r="F94" s="7"/>
    </row>
    <row r="95" spans="2:6" ht="12.75">
      <c r="B95" s="5"/>
      <c r="C95" s="6"/>
      <c r="D95" s="4"/>
      <c r="F95" s="7"/>
    </row>
    <row r="96" spans="1:6" ht="12.75">
      <c r="A96" s="62" t="s">
        <v>113</v>
      </c>
      <c r="B96" s="62"/>
      <c r="C96" s="62"/>
      <c r="D96" s="62"/>
      <c r="F96" s="17"/>
    </row>
    <row r="97" spans="1:6" ht="12.75">
      <c r="A97" s="18"/>
      <c r="B97" s="18"/>
      <c r="C97" s="43"/>
      <c r="D97" s="43"/>
      <c r="E97" s="1"/>
      <c r="F97" s="1"/>
    </row>
    <row r="98" spans="2:6" ht="12.75">
      <c r="B98" s="1"/>
      <c r="D98" s="1"/>
      <c r="E98" s="1"/>
      <c r="F98" s="1"/>
    </row>
    <row r="99" spans="2:6" ht="12.75">
      <c r="B99" s="1"/>
      <c r="D99" s="1"/>
      <c r="E99" s="1"/>
      <c r="F99" s="1"/>
    </row>
    <row r="100" spans="2:6" ht="12.75">
      <c r="B100" s="1"/>
      <c r="D100" s="1"/>
      <c r="E100" s="1"/>
      <c r="F100" s="1"/>
    </row>
    <row r="101" spans="2:3" ht="12.75">
      <c r="B101" s="2"/>
      <c r="C101" s="2"/>
    </row>
    <row r="102" spans="2:3" ht="12.75">
      <c r="B102" s="2"/>
      <c r="C102" s="2"/>
    </row>
    <row r="103" spans="2:3" ht="12.75">
      <c r="B103" s="2"/>
      <c r="C103" s="2"/>
    </row>
    <row r="104" spans="2:3" ht="12.75">
      <c r="B104" s="2"/>
      <c r="C104" s="2"/>
    </row>
    <row r="105" spans="2:3" ht="12.75">
      <c r="B105" s="2"/>
      <c r="C105" s="2"/>
    </row>
    <row r="106" spans="2:3" ht="12.75">
      <c r="B106" s="2"/>
      <c r="C106" s="2"/>
    </row>
    <row r="107" spans="2:3" ht="12.75">
      <c r="B107" s="2"/>
      <c r="C107" s="2"/>
    </row>
    <row r="108" spans="2:3" ht="12.75">
      <c r="B108" s="2"/>
      <c r="C108" s="2"/>
    </row>
    <row r="109" spans="2:3" ht="12.75">
      <c r="B109" s="2"/>
      <c r="C109" s="2"/>
    </row>
    <row r="110" spans="2:3" ht="12.75">
      <c r="B110" s="2"/>
      <c r="C110" s="2"/>
    </row>
    <row r="111" spans="2:3" ht="12.75">
      <c r="B111" s="2"/>
      <c r="C111" s="2"/>
    </row>
    <row r="112" spans="2:3" ht="12.75">
      <c r="B112" s="2"/>
      <c r="C112" s="2"/>
    </row>
    <row r="113" spans="2:3" ht="12.75">
      <c r="B113" s="2"/>
      <c r="C113" s="2"/>
    </row>
    <row r="114" spans="2:3" ht="12.75">
      <c r="B114" s="2"/>
      <c r="C114" s="2"/>
    </row>
    <row r="115" spans="2:3" ht="12.75">
      <c r="B115" s="2"/>
      <c r="C115" s="2"/>
    </row>
    <row r="116" spans="2:3" ht="12.75">
      <c r="B116" s="2"/>
      <c r="C116" s="2"/>
    </row>
    <row r="117" spans="2:3" ht="12.75">
      <c r="B117" s="2"/>
      <c r="C117" s="2"/>
    </row>
    <row r="118" spans="2:3" ht="12.75">
      <c r="B118" s="2"/>
      <c r="C118" s="2"/>
    </row>
    <row r="119" spans="2:3" ht="12.75">
      <c r="B119" s="2"/>
      <c r="C119" s="2"/>
    </row>
    <row r="120" spans="2:3" ht="12.75">
      <c r="B120" s="2"/>
      <c r="C120" s="2"/>
    </row>
    <row r="121" spans="2:3" ht="12.75">
      <c r="B121" s="2"/>
      <c r="C121" s="2"/>
    </row>
    <row r="122" spans="2:3" ht="12.75">
      <c r="B122" s="2"/>
      <c r="C122" s="2"/>
    </row>
    <row r="123" spans="2:3" ht="12.75">
      <c r="B123" s="2"/>
      <c r="C123" s="2"/>
    </row>
    <row r="124" spans="2:3" ht="12.75">
      <c r="B124" s="2"/>
      <c r="C124" s="2"/>
    </row>
    <row r="125" spans="2:3" ht="12.75">
      <c r="B125" s="2"/>
      <c r="C125" s="2"/>
    </row>
    <row r="126" spans="2:3" ht="12.75">
      <c r="B126" s="2"/>
      <c r="C126" s="2"/>
    </row>
    <row r="127" spans="2:3" ht="12.75">
      <c r="B127" s="2"/>
      <c r="C127" s="2"/>
    </row>
    <row r="128" spans="2:3" ht="12.75">
      <c r="B128" s="2"/>
      <c r="C128" s="2"/>
    </row>
    <row r="129" spans="2:3" ht="12.75">
      <c r="B129" s="2"/>
      <c r="C129" s="2"/>
    </row>
  </sheetData>
  <sheetProtection/>
  <mergeCells count="17">
    <mergeCell ref="A78:F78"/>
    <mergeCell ref="A4:F4"/>
    <mergeCell ref="A5:F5"/>
    <mergeCell ref="A7:F7"/>
    <mergeCell ref="E18:F18"/>
    <mergeCell ref="A19:E19"/>
    <mergeCell ref="A20:F20"/>
    <mergeCell ref="A90:E90"/>
    <mergeCell ref="A91:E91"/>
    <mergeCell ref="A92:E92"/>
    <mergeCell ref="A93:E93"/>
    <mergeCell ref="A96:D96"/>
    <mergeCell ref="A27:E27"/>
    <mergeCell ref="A28:F28"/>
    <mergeCell ref="A50:E50"/>
    <mergeCell ref="A51:F51"/>
    <mergeCell ref="A77:E7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ITeam</dc:creator>
  <cp:keywords/>
  <dc:description/>
  <cp:lastModifiedBy>Petrov I. A.</cp:lastModifiedBy>
  <cp:lastPrinted>2021-07-06T11:58:05Z</cp:lastPrinted>
  <dcterms:created xsi:type="dcterms:W3CDTF">2012-05-25T14:43:08Z</dcterms:created>
  <dcterms:modified xsi:type="dcterms:W3CDTF">2021-07-07T08:37:30Z</dcterms:modified>
  <cp:category/>
  <cp:version/>
  <cp:contentType/>
  <cp:contentStatus/>
</cp:coreProperties>
</file>